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80" windowWidth="14865" windowHeight="9150" tabRatio="601" firstSheet="16" activeTab="19"/>
  </bookViews>
  <sheets>
    <sheet name="PRRF" sheetId="1" r:id="rId1"/>
    <sheet name="produto 1.1 - ano 1" sheetId="2" r:id="rId2"/>
    <sheet name="produto 1.2 - ano 2" sheetId="3" r:id="rId3"/>
    <sheet name="produto 1.2 - ano 3" sheetId="4" r:id="rId4"/>
    <sheet name="produto 2.1 - ano 1" sheetId="5" r:id="rId5"/>
    <sheet name="produto 2.2 - ano 1" sheetId="6" r:id="rId6"/>
    <sheet name="produto 3.1 - ano 1" sheetId="7" r:id="rId7"/>
    <sheet name="produto 3.2 - ano 1" sheetId="8" r:id="rId8"/>
    <sheet name="produto 4.1 - ano 1" sheetId="9" r:id="rId9"/>
    <sheet name="produto 4.2 - ano 1" sheetId="10" r:id="rId10"/>
    <sheet name="produto 4.2 - ano 2" sheetId="11" r:id="rId11"/>
    <sheet name="produto 5.1 - ano 1" sheetId="12" r:id="rId12"/>
    <sheet name="produto 5.1 - ano 2" sheetId="13" r:id="rId13"/>
    <sheet name="produto 5.1 - ano 3" sheetId="14" r:id="rId14"/>
    <sheet name="produto 6.1 - ano 1" sheetId="15" r:id="rId15"/>
    <sheet name="produto 6.2 - ano 2" sheetId="16" r:id="rId16"/>
    <sheet name="produto 6.2 - ano 3" sheetId="17" r:id="rId17"/>
    <sheet name="produto 7.1 - ano 1" sheetId="18" r:id="rId18"/>
    <sheet name="produto 7.1 - ano 3" sheetId="19" r:id="rId19"/>
    <sheet name="Somatório Sublinhas" sheetId="20" r:id="rId20"/>
  </sheets>
  <definedNames>
    <definedName name="_xlnm.Print_Area" localSheetId="1">'produto 1.1 - ano 1'!$A$1:$S$43</definedName>
    <definedName name="_xlnm.Print_Area" localSheetId="2">'produto 1.2 - ano 2'!$A$1:$S$27</definedName>
    <definedName name="_xlnm.Print_Area" localSheetId="3">'produto 1.2 - ano 3'!$A$1:$S$27</definedName>
    <definedName name="_xlnm.Print_Area" localSheetId="4">'produto 2.1 - ano 1'!$A$2:$S$42</definedName>
    <definedName name="_xlnm.Print_Area" localSheetId="5">'produto 2.2 - ano 1'!$A$2:$S$42</definedName>
    <definedName name="_xlnm.Print_Area" localSheetId="6">'produto 3.1 - ano 1'!$A$2:$S$40</definedName>
    <definedName name="_xlnm.Print_Area" localSheetId="7">'produto 3.2 - ano 1'!$A$1:$T$41</definedName>
    <definedName name="_xlnm.Print_Area" localSheetId="8">'produto 4.1 - ano 1'!$A$2:$S$42</definedName>
    <definedName name="_xlnm.Print_Area" localSheetId="9">'produto 4.2 - ano 1'!$A$2:$S$2</definedName>
    <definedName name="_xlnm.Print_Area" localSheetId="10">'produto 4.2 - ano 2'!$A$2:$S$27</definedName>
    <definedName name="_xlnm.Print_Area" localSheetId="11">'produto 5.1 - ano 1'!$A$2:$S$27</definedName>
    <definedName name="_xlnm.Print_Area" localSheetId="12">'produto 5.1 - ano 2'!$A$2:$S$27</definedName>
    <definedName name="_xlnm.Print_Area" localSheetId="13">'produto 5.1 - ano 3'!$A$2:$S$27</definedName>
    <definedName name="_xlnm.Print_Area" localSheetId="14">'produto 6.1 - ano 1'!$A$2:$S$42</definedName>
    <definedName name="_xlnm.Print_Area" localSheetId="15">'produto 6.2 - ano 2'!$A$2:$S$27</definedName>
    <definedName name="_xlnm.Print_Area" localSheetId="16">'produto 6.2 - ano 3'!$A$2:$S$27</definedName>
    <definedName name="_xlnm.Print_Area" localSheetId="17">'produto 7.1 - ano 1'!$A$2:$S$27</definedName>
    <definedName name="_xlnm.Print_Area" localSheetId="18">'produto 7.1 - ano 3'!$A$2:$S$27</definedName>
    <definedName name="_xlnm.Print_Area" localSheetId="0">'PRRF'!$A$1:$K$182</definedName>
    <definedName name="Z_9779A611_6F7B_11D7_8E20_0050DA680743_.wvu.PrintArea" localSheetId="1" hidden="1">'produto 1.1 - ano 1'!$A$1:$S$43</definedName>
    <definedName name="Z_9779A611_6F7B_11D7_8E20_0050DA680743_.wvu.PrintArea" localSheetId="2" hidden="1">'produto 1.2 - ano 2'!$A$1:$S$27</definedName>
    <definedName name="Z_9779A611_6F7B_11D7_8E20_0050DA680743_.wvu.PrintArea" localSheetId="3" hidden="1">'produto 1.2 - ano 3'!$A$1:$S$27</definedName>
    <definedName name="Z_9779A611_6F7B_11D7_8E20_0050DA680743_.wvu.PrintArea" localSheetId="4" hidden="1">'produto 2.1 - ano 1'!$A$2:$S$42</definedName>
    <definedName name="Z_9779A611_6F7B_11D7_8E20_0050DA680743_.wvu.PrintArea" localSheetId="5" hidden="1">'produto 2.2 - ano 1'!$A$2:$S$42</definedName>
    <definedName name="Z_9779A611_6F7B_11D7_8E20_0050DA680743_.wvu.PrintArea" localSheetId="6" hidden="1">'produto 3.1 - ano 1'!$A$2:$S$40</definedName>
    <definedName name="Z_9779A611_6F7B_11D7_8E20_0050DA680743_.wvu.PrintArea" localSheetId="8" hidden="1">'produto 4.1 - ano 1'!$A$2:$S$42</definedName>
    <definedName name="Z_9779A611_6F7B_11D7_8E20_0050DA680743_.wvu.PrintArea" localSheetId="9" hidden="1">'produto 4.2 - ano 1'!$A$2:$S$2</definedName>
    <definedName name="Z_9779A611_6F7B_11D7_8E20_0050DA680743_.wvu.PrintArea" localSheetId="10" hidden="1">'produto 4.2 - ano 2'!$A$2:$S$27</definedName>
    <definedName name="Z_9779A611_6F7B_11D7_8E20_0050DA680743_.wvu.PrintArea" localSheetId="11" hidden="1">'produto 5.1 - ano 1'!$A$2:$S$27</definedName>
    <definedName name="Z_9779A611_6F7B_11D7_8E20_0050DA680743_.wvu.PrintArea" localSheetId="12" hidden="1">'produto 5.1 - ano 2'!$A$2:$S$27</definedName>
    <definedName name="Z_9779A611_6F7B_11D7_8E20_0050DA680743_.wvu.PrintArea" localSheetId="13" hidden="1">'produto 5.1 - ano 3'!$A$2:$S$27</definedName>
    <definedName name="Z_9779A611_6F7B_11D7_8E20_0050DA680743_.wvu.PrintArea" localSheetId="14" hidden="1">'produto 6.1 - ano 1'!$A$2:$S$42</definedName>
    <definedName name="Z_9779A611_6F7B_11D7_8E20_0050DA680743_.wvu.PrintArea" localSheetId="15" hidden="1">'produto 6.2 - ano 2'!$A$2:$S$27</definedName>
    <definedName name="Z_9779A611_6F7B_11D7_8E20_0050DA680743_.wvu.PrintArea" localSheetId="16" hidden="1">'produto 6.2 - ano 3'!$A$2:$S$27</definedName>
    <definedName name="Z_9779A611_6F7B_11D7_8E20_0050DA680743_.wvu.PrintArea" localSheetId="17" hidden="1">'produto 7.1 - ano 1'!$A$2:$S$27</definedName>
    <definedName name="Z_9779A611_6F7B_11D7_8E20_0050DA680743_.wvu.PrintArea" localSheetId="18" hidden="1">'produto 7.1 - ano 3'!$A$2:$S$27</definedName>
    <definedName name="Z_9779A611_6F7B_11D7_8E20_0050DA680743_.wvu.PrintArea" localSheetId="0" hidden="1">'PRRF'!$A$1:$K$182</definedName>
    <definedName name="Z_C645270E_6ACD_11D7_950F_0030F10B4A4F_.wvu.PrintArea" localSheetId="1" hidden="1">'produto 1.1 - ano 1'!$A$1:$S$43</definedName>
    <definedName name="Z_C645270E_6ACD_11D7_950F_0030F10B4A4F_.wvu.PrintArea" localSheetId="2" hidden="1">'produto 1.2 - ano 2'!$A$1:$S$27</definedName>
    <definedName name="Z_C645270E_6ACD_11D7_950F_0030F10B4A4F_.wvu.PrintArea" localSheetId="3" hidden="1">'produto 1.2 - ano 3'!$A$1:$S$27</definedName>
    <definedName name="Z_C645270E_6ACD_11D7_950F_0030F10B4A4F_.wvu.PrintArea" localSheetId="4" hidden="1">'produto 2.1 - ano 1'!$A$2:$S$42</definedName>
    <definedName name="Z_C645270E_6ACD_11D7_950F_0030F10B4A4F_.wvu.PrintArea" localSheetId="5" hidden="1">'produto 2.2 - ano 1'!$A$2:$S$42</definedName>
    <definedName name="Z_C645270E_6ACD_11D7_950F_0030F10B4A4F_.wvu.PrintArea" localSheetId="6" hidden="1">'produto 3.1 - ano 1'!$A$2:$S$40</definedName>
    <definedName name="Z_C645270E_6ACD_11D7_950F_0030F10B4A4F_.wvu.PrintArea" localSheetId="8" hidden="1">'produto 4.1 - ano 1'!$A$2:$S$42</definedName>
    <definedName name="Z_C645270E_6ACD_11D7_950F_0030F10B4A4F_.wvu.PrintArea" localSheetId="9" hidden="1">'produto 4.2 - ano 1'!$A$2:$S$2</definedName>
    <definedName name="Z_C645270E_6ACD_11D7_950F_0030F10B4A4F_.wvu.PrintArea" localSheetId="10" hidden="1">'produto 4.2 - ano 2'!$A$2:$S$27</definedName>
    <definedName name="Z_C645270E_6ACD_11D7_950F_0030F10B4A4F_.wvu.PrintArea" localSheetId="11" hidden="1">'produto 5.1 - ano 1'!$A$2:$S$27</definedName>
    <definedName name="Z_C645270E_6ACD_11D7_950F_0030F10B4A4F_.wvu.PrintArea" localSheetId="12" hidden="1">'produto 5.1 - ano 2'!$A$2:$S$27</definedName>
    <definedName name="Z_C645270E_6ACD_11D7_950F_0030F10B4A4F_.wvu.PrintArea" localSheetId="13" hidden="1">'produto 5.1 - ano 3'!$A$2:$S$27</definedName>
    <definedName name="Z_C645270E_6ACD_11D7_950F_0030F10B4A4F_.wvu.PrintArea" localSheetId="14" hidden="1">'produto 6.1 - ano 1'!$A$2:$S$42</definedName>
    <definedName name="Z_C645270E_6ACD_11D7_950F_0030F10B4A4F_.wvu.PrintArea" localSheetId="15" hidden="1">'produto 6.2 - ano 2'!$A$2:$S$27</definedName>
    <definedName name="Z_C645270E_6ACD_11D7_950F_0030F10B4A4F_.wvu.PrintArea" localSheetId="16" hidden="1">'produto 6.2 - ano 3'!$A$2:$S$27</definedName>
    <definedName name="Z_C645270E_6ACD_11D7_950F_0030F10B4A4F_.wvu.PrintArea" localSheetId="17" hidden="1">'produto 7.1 - ano 1'!$A$2:$S$27</definedName>
    <definedName name="Z_C645270E_6ACD_11D7_950F_0030F10B4A4F_.wvu.PrintArea" localSheetId="18" hidden="1">'produto 7.1 - ano 3'!$A$2:$S$27</definedName>
    <definedName name="Z_C645270E_6ACD_11D7_950F_0030F10B4A4F_.wvu.PrintArea" localSheetId="0" hidden="1">'PRRF'!$A$1:$K$182</definedName>
  </definedNames>
  <calcPr fullCalcOnLoad="1"/>
</workbook>
</file>

<file path=xl/sharedStrings.xml><?xml version="1.0" encoding="utf-8"?>
<sst xmlns="http://schemas.openxmlformats.org/spreadsheetml/2006/main" count="650" uniqueCount="210">
  <si>
    <r>
      <t xml:space="preserve">4. </t>
    </r>
    <r>
      <rPr>
        <b/>
        <sz val="10"/>
        <rFont val="Arial"/>
        <family val="2"/>
      </rPr>
      <t>Resultado</t>
    </r>
    <r>
      <rPr>
        <sz val="10"/>
        <rFont val="Arial"/>
        <family val="2"/>
      </rPr>
      <t xml:space="preserve"> - Processos de registro de informações sobre valores mobiliários, modernizados.</t>
    </r>
  </si>
  <si>
    <r>
      <t>5.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Resultado</t>
    </r>
    <r>
      <rPr>
        <sz val="10"/>
        <rFont val="Arial"/>
        <family val="2"/>
      </rPr>
      <t xml:space="preserve"> - Mecanismos de supervisão da CVM sobre contratos derivativos, principalmente aqueles negociados através da BM&amp;F e da CETIP, fortalecidos.</t>
    </r>
  </si>
  <si>
    <r>
      <t>6.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Resultado</t>
    </r>
    <r>
      <rPr>
        <sz val="10"/>
        <rFont val="Arial"/>
        <family val="2"/>
      </rPr>
      <t xml:space="preserve"> - Sistema de Certificação da Qualidade Profissional no Mercado de Valores Mobiliários, distinguindo-se entre analistas e consultores de valores mobiliários, administradores de carteiras, agentes autônomos de investimento, e empregados de instituições que trabalham com o público investidor, institucionalizado e implantado.</t>
    </r>
  </si>
  <si>
    <t>Subtotal - Produto 6.2</t>
  </si>
  <si>
    <t>Fortalecimento do sistema financeiro brasileiro.</t>
  </si>
  <si>
    <t>Subtotal</t>
  </si>
  <si>
    <t xml:space="preserve">Subtotal </t>
  </si>
  <si>
    <t xml:space="preserve">Subtotal  </t>
  </si>
  <si>
    <r>
      <t xml:space="preserve">Descrição dos Produtos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output statement</t>
    </r>
    <r>
      <rPr>
        <sz val="9"/>
        <rFont val="Arial"/>
        <family val="2"/>
      </rPr>
      <t>)</t>
    </r>
  </si>
  <si>
    <r>
      <t xml:space="preserve">Metas dos Produtos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output targets</t>
    </r>
    <r>
      <rPr>
        <sz val="9"/>
        <rFont val="Arial"/>
        <family val="2"/>
      </rPr>
      <t>)</t>
    </r>
  </si>
  <si>
    <t xml:space="preserve">SAS anf TTF Service Line (if applicable): </t>
  </si>
  <si>
    <t>Partnership Strategy:</t>
  </si>
  <si>
    <t>Project Title and Number:</t>
  </si>
  <si>
    <t>Indicadores de 
Resultados</t>
  </si>
  <si>
    <t xml:space="preserve">Linha Orçamentária </t>
  </si>
  <si>
    <t>Descrição dos 
Insumos</t>
  </si>
  <si>
    <t>Realização das Atividades</t>
  </si>
  <si>
    <t xml:space="preserve">Descrição das Atividades
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</si>
  <si>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</si>
  <si>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</si>
  <si>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</si>
  <si>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</si>
  <si>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</si>
  <si>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</si>
  <si>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</si>
  <si>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</si>
  <si>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</si>
  <si>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</si>
  <si>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</si>
  <si>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</si>
  <si>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MATRIZ DE RESULTADOS E RECURSOS DO PROJETO</t>
  </si>
  <si>
    <t>Descrição dos Insumos</t>
  </si>
  <si>
    <t xml:space="preserve">Componente Orçamentário </t>
  </si>
  <si>
    <r>
      <t>Intended Outcome (SRF):</t>
    </r>
    <r>
      <rPr>
        <sz val="9"/>
        <rFont val="Arial"/>
        <family val="2"/>
      </rPr>
      <t xml:space="preserve"> </t>
    </r>
  </si>
  <si>
    <r>
      <t>Outcome Indicator (SRF, including baseline and target)</t>
    </r>
    <r>
      <rPr>
        <sz val="9"/>
        <rFont val="Arial"/>
        <family val="2"/>
      </rPr>
      <t xml:space="preserve">: </t>
    </r>
  </si>
  <si>
    <t>Valor (US$)</t>
  </si>
  <si>
    <t xml:space="preserve">Orçamento
</t>
  </si>
  <si>
    <t>ORÇAMENTO POR PRODUTOS - Meta Anual</t>
  </si>
  <si>
    <t>Insumos</t>
  </si>
  <si>
    <t xml:space="preserve">Recursos </t>
  </si>
  <si>
    <t>Subtotal - Produto 1.1 ( meta ano 1)</t>
  </si>
  <si>
    <t>Fonte 2 (GOV)</t>
  </si>
  <si>
    <t>Fonte 3 (TRAC)</t>
  </si>
  <si>
    <t>Total por Produto (US$)</t>
  </si>
  <si>
    <t>Total do Resultado 1</t>
  </si>
  <si>
    <t>Fonte 1</t>
  </si>
  <si>
    <t>Fonte 2</t>
  </si>
  <si>
    <t>Fonte 3</t>
  </si>
  <si>
    <t>Total do Resultado 2</t>
  </si>
  <si>
    <t>Total do Resultado 5</t>
  </si>
  <si>
    <t>Subtotal - Produto 5.1 (meta ano 3)</t>
  </si>
  <si>
    <t>Subtotal - Produto 5.1 ( meta ano 1)</t>
  </si>
  <si>
    <t>Total do Resultado 4</t>
  </si>
  <si>
    <t>Subtotal - Produto 4.2 (meta ano 2)</t>
  </si>
  <si>
    <t>Subtotal - Produto 4.2 (meta ano 1)</t>
  </si>
  <si>
    <t>Subtotal - Produto 4.1 ( meta ano 1)</t>
  </si>
  <si>
    <t>Total do Resultado 3</t>
  </si>
  <si>
    <t>Subtotal - Produto 3.1 ( meta ano 1)</t>
  </si>
  <si>
    <t>Subtotal - Produto 2.2 (meta ano 1)</t>
  </si>
  <si>
    <t>Subtotal - Produto 1.2 (meta ano 3)</t>
  </si>
  <si>
    <t>Total do Resultado 6</t>
  </si>
  <si>
    <t>Subtotal - Produto 2.1 ( meta ano 1)</t>
  </si>
  <si>
    <t xml:space="preserve">Subtotal - Produto 1.1 </t>
  </si>
  <si>
    <t xml:space="preserve">Subtotal - Produto 1.2 </t>
  </si>
  <si>
    <t>Subtotal - Produto 2.1</t>
  </si>
  <si>
    <t xml:space="preserve">Subtotal - Produto 2.2 </t>
  </si>
  <si>
    <t>Subtotal - Produto 4.2</t>
  </si>
  <si>
    <t xml:space="preserve">Subtotal - Produto 4.1 </t>
  </si>
  <si>
    <t xml:space="preserve">Subtotal - Produto 3.2 </t>
  </si>
  <si>
    <t>Subtotal - Produto 3.2 (meta ano 1)</t>
  </si>
  <si>
    <t>Subtotal - Produto 5.1</t>
  </si>
  <si>
    <t>Subtotal - Produto 6.1</t>
  </si>
  <si>
    <t xml:space="preserve">Subtotal - Produto 3.1 </t>
  </si>
  <si>
    <t>Subtotal - Produto 6.1 (meta ano 1)</t>
  </si>
  <si>
    <r>
      <t xml:space="preserve">Resultados do Projeto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outcome statement</t>
    </r>
    <r>
      <rPr>
        <sz val="9"/>
        <rFont val="Arial"/>
        <family val="2"/>
      </rPr>
      <t>)</t>
    </r>
  </si>
  <si>
    <r>
      <t>(</t>
    </r>
    <r>
      <rPr>
        <i/>
        <sz val="9"/>
        <rFont val="Arial"/>
        <family val="2"/>
      </rPr>
      <t>Project Results and Resources Framework</t>
    </r>
    <r>
      <rPr>
        <sz val="9"/>
        <rFont val="Arial"/>
        <family val="2"/>
      </rPr>
      <t xml:space="preserve"> - PRRF)</t>
    </r>
  </si>
  <si>
    <t>(i) Proposta de minutas de regulação do MVM (especialmente referentes aos mercados organizados de derivativos) aprovada pelo Colegiado;</t>
  </si>
  <si>
    <t>(i) Recomendações de Melhores Práticas de mercados internacionais, a serem aplicadas ao mercado brasileiro, aprovadas pelo Colegiado;</t>
  </si>
  <si>
    <t>(i) 100% dos agentes atuantes no MVM avaliados e certificados.</t>
  </si>
  <si>
    <t>Fonte 1 (BID)</t>
  </si>
  <si>
    <t>Subtotal - Produto 6.2 (meta ano 3)</t>
  </si>
  <si>
    <t>TOTAL DO PROJETO</t>
  </si>
  <si>
    <r>
      <t>1.2 Produto</t>
    </r>
    <r>
      <rPr>
        <sz val="9"/>
        <rFont val="Arial"/>
        <family val="2"/>
      </rPr>
      <t xml:space="preserve"> - Proposta de consolidação das normas da CVM, a partir da atualização normativa em curso, apresentada até Fevereiro 2006.</t>
    </r>
  </si>
  <si>
    <r>
      <t>2.1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 Análise comparativa das legislações sobre os mercados de valores mobiliários dos países do Mercosul e Chile, no âmbito das decisões do Conselho do Mercado Comum do Mercosul que forem aplicáveis, realizada até Julho 2004.</t>
    </r>
  </si>
  <si>
    <r>
      <t>4.2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Aproximadamente 4 milhões de documentos prioritários, do acervo de 13,5 milhões existentes na CVM, digitalizados e disponibilizados aos investidores e demais interessados, via o Website da CVM, até Junho 2005.</t>
    </r>
  </si>
  <si>
    <r>
      <t>4.1 Produto</t>
    </r>
    <r>
      <rPr>
        <sz val="9"/>
        <rFont val="Arial"/>
        <family val="2"/>
      </rPr>
      <t xml:space="preserve"> - Sistema eletrônico de registro de emissões de valores mobiliários, desenvolvido e implantado até Julho 2004.</t>
    </r>
  </si>
  <si>
    <r>
      <t xml:space="preserve">6.2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Conselho Nacional do Sistema Brasileiro de Certificação da Qualidade Profissional no Mercado de Valores, institucionalizado e operacional até Março 2006.</t>
    </r>
  </si>
  <si>
    <r>
      <t xml:space="preserve">2.2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Quadros comparativos sobre os serviços existentes nos mercados de capitais de países do Mercosul e Chile, elaborados até Julho 2004.</t>
    </r>
  </si>
  <si>
    <r>
      <t>3.2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Comparação das melhores práticas internacionais com a situação atual do Brasil, Chile, Argentina, Uruguai e Paraguai, inclusive com elaboração de recomendações a serem aplicadas ao mercado brasileiro, efetuada até Outubro 2004.</t>
    </r>
  </si>
  <si>
    <t>(i) Recomendações de alterações na legislação e nos serviços ofertados no mercado de valores mobiliários brasileiro, em caso de integração regional, aprovadas pelo Colegiado;</t>
  </si>
  <si>
    <r>
      <t>1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Resultado</t>
    </r>
    <r>
      <rPr>
        <sz val="10"/>
        <rFont val="Arial"/>
        <family val="2"/>
      </rPr>
      <t xml:space="preserve"> - Marco regulatório do mercado de capitais, atualizado e consolidado.</t>
    </r>
  </si>
  <si>
    <t>Total para Produto 1.1 Ano 1</t>
  </si>
  <si>
    <t>Total para Produto 1.2 Ano 3</t>
  </si>
  <si>
    <t>Total para Produto 2.1 Ano 1</t>
  </si>
  <si>
    <t>Total para Produto 2.2 Ano 1</t>
  </si>
  <si>
    <t>Total para Produto 3.1 Ano 1</t>
  </si>
  <si>
    <t>Total para Produto 4.1 Ano 1</t>
  </si>
  <si>
    <t>Total para Produto 4.2 Ano 1</t>
  </si>
  <si>
    <t>Total para Produto 4.2 Ano 2</t>
  </si>
  <si>
    <t>Total para Produto 6.1 Ano 1</t>
  </si>
  <si>
    <t>Total para Produto 6.2 Ano 3</t>
  </si>
  <si>
    <t>contratação pessoa jurídica</t>
  </si>
  <si>
    <t>contratação pessoa jurídica; aquisição de equipamentos</t>
  </si>
  <si>
    <t>contratação pessoa física; diárias e passagens; miscelânia</t>
  </si>
  <si>
    <t>contratação pessoa jurídica; miscelânia</t>
  </si>
  <si>
    <r>
      <t>1.1.1</t>
    </r>
    <r>
      <rPr>
        <sz val="10"/>
        <rFont val="Arial"/>
        <family val="2"/>
      </rPr>
      <t xml:space="preserve"> Analisar as normas CVM existentes, propondo alterações e/ou emissão de novas normas, para contemplar a jurisdição da CVM sobre o mercado de derivativos.</t>
    </r>
  </si>
  <si>
    <r>
      <t>1.1.2</t>
    </r>
    <r>
      <rPr>
        <sz val="10"/>
        <rFont val="Arial"/>
        <family val="2"/>
      </rPr>
      <t xml:space="preserve"> Elaborar minutas de novas normas, ou de alterações a normas existentes, para contemplar a jurisdição da CVM sobre o mercado de derivativos, bem como definir os procedimentos para atualização do quadro normativo vigente.</t>
    </r>
  </si>
  <si>
    <r>
      <t>1.2.1</t>
    </r>
    <r>
      <rPr>
        <sz val="10"/>
        <rFont val="Arial"/>
        <family val="0"/>
      </rPr>
      <t xml:space="preserve"> Analisar as normas existentes na CVM, com vistas à sua consolidação.</t>
    </r>
  </si>
  <si>
    <r>
      <t>1.2.2</t>
    </r>
    <r>
      <rPr>
        <sz val="10"/>
        <rFont val="Arial"/>
        <family val="2"/>
      </rPr>
      <t xml:space="preserve"> Elaborar proposta de consolidação das normas vigentes na CVM.</t>
    </r>
  </si>
  <si>
    <r>
      <t>2.1.1</t>
    </r>
    <r>
      <rPr>
        <sz val="10"/>
        <rFont val="Arial"/>
        <family val="2"/>
      </rPr>
      <t xml:space="preserve"> Compilar as legislações sobre MVMs de países do Mercosul e do Chile, identificando as que se relacionam a decisões do Conselho do Mercado Comum do Mercosul.</t>
    </r>
  </si>
  <si>
    <r>
      <t xml:space="preserve">2.1.2 </t>
    </r>
    <r>
      <rPr>
        <sz val="10"/>
        <rFont val="Arial"/>
        <family val="2"/>
      </rPr>
      <t xml:space="preserve">Realizar análise comparativa das legislações de MVM de países do Mercosul e do Chile. </t>
    </r>
  </si>
  <si>
    <r>
      <t>2.2.1</t>
    </r>
    <r>
      <rPr>
        <sz val="10"/>
        <rFont val="Arial"/>
        <family val="2"/>
      </rPr>
      <t xml:space="preserve"> Mapear e descrever os serviços existentes nos MVMs de países do Mercosul e do Chile.</t>
    </r>
  </si>
  <si>
    <r>
      <t>2.2.2</t>
    </r>
    <r>
      <rPr>
        <sz val="10"/>
        <rFont val="Arial"/>
        <family val="2"/>
      </rPr>
      <t xml:space="preserve"> Elaborar Quadros Comparativos dos serviços existentes nos MVMs dos países do Mercosul e do Chile.</t>
    </r>
  </si>
  <si>
    <r>
      <t>3.1.1</t>
    </r>
    <r>
      <rPr>
        <sz val="10"/>
        <rFont val="Arial"/>
        <family val="2"/>
      </rPr>
      <t xml:space="preserve"> Identificar mercados competitivos internacionais a serem analisados, e as práticas vigentes a serem comparadas.</t>
    </r>
  </si>
  <si>
    <r>
      <t>3.1.2</t>
    </r>
    <r>
      <rPr>
        <sz val="10"/>
        <rFont val="Arial"/>
        <family val="2"/>
      </rPr>
      <t xml:space="preserve"> Selecionar e descrever as melhores práticas vigentes em mercados competitivos internacionais, elaborando Quadro de Referência para uso da CVM.</t>
    </r>
  </si>
  <si>
    <r>
      <t xml:space="preserve">3.2.1 </t>
    </r>
    <r>
      <rPr>
        <sz val="10"/>
        <rFont val="Arial"/>
        <family val="2"/>
      </rPr>
      <t>Comparar as melhores práticas vigentes em mercados competitivos internacionais com as práticas vigentes nos MVMs de países do Mercosul e Chile.</t>
    </r>
  </si>
  <si>
    <r>
      <t xml:space="preserve">3.2.2 </t>
    </r>
    <r>
      <rPr>
        <sz val="10"/>
        <rFont val="Arial"/>
        <family val="2"/>
      </rPr>
      <t>Relacionar e recomendar as Melhores Práticas vigentes em mercados competitivos internacionais, passíveis de serem introduzidas no MVM brasileiro.</t>
    </r>
  </si>
  <si>
    <r>
      <t>4.1.1</t>
    </r>
    <r>
      <rPr>
        <sz val="10"/>
        <rFont val="Arial"/>
        <family val="2"/>
      </rPr>
      <t xml:space="preserve"> Especificar e iniciar desenvolvimento de sistema eletrônico de registro de emissões de valores mobiliários para o MVM brasileiro.</t>
    </r>
  </si>
  <si>
    <r>
      <t>4.1.2</t>
    </r>
    <r>
      <rPr>
        <sz val="10"/>
        <rFont val="Arial"/>
        <family val="2"/>
      </rPr>
      <t xml:space="preserve"> Finalizar o desenvolvimento e implantar, na CVM, o sistema de registro de emissões de valores mobiliários.</t>
    </r>
  </si>
  <si>
    <r>
      <t>4.2.1</t>
    </r>
    <r>
      <rPr>
        <sz val="10"/>
        <rFont val="Arial"/>
        <family val="2"/>
      </rPr>
      <t xml:space="preserve"> Desenhar especificações e iniciar desenvolvimento de sistema de Gerenciamento Eletrônico de Documentos para a CVM.</t>
    </r>
  </si>
  <si>
    <r>
      <t xml:space="preserve">4.2.2 </t>
    </r>
    <r>
      <rPr>
        <sz val="10"/>
        <rFont val="Arial"/>
        <family val="2"/>
      </rPr>
      <t xml:space="preserve"> Finalizar desenvolvimento e implantar o sistema GED (software de gerenciamento e hardware).</t>
    </r>
  </si>
  <si>
    <r>
      <t>4.2.3</t>
    </r>
    <r>
      <rPr>
        <sz val="10"/>
        <rFont val="Arial"/>
        <family val="2"/>
      </rPr>
      <t xml:space="preserve"> Digitalizar 1,2 milhão de documentos do acervo prioritário da CVM.</t>
    </r>
  </si>
  <si>
    <r>
      <t xml:space="preserve">4.2.4 </t>
    </r>
    <r>
      <rPr>
        <sz val="10"/>
        <rFont val="Arial"/>
        <family val="2"/>
      </rPr>
      <t xml:space="preserve"> Digitalizar 2,8 milhões de documentos do acervo prioritário da CVM.</t>
    </r>
  </si>
  <si>
    <t>Total para Produto 5.1 Ano 2</t>
  </si>
  <si>
    <r>
      <t>6.1.1</t>
    </r>
    <r>
      <rPr>
        <sz val="10"/>
        <rFont val="Arial"/>
        <family val="2"/>
      </rPr>
      <t xml:space="preserve"> Identificar e analisar requisitos de qualificação profissional no MVM brasileiro.</t>
    </r>
  </si>
  <si>
    <r>
      <t>6.1.2</t>
    </r>
    <r>
      <rPr>
        <sz val="10"/>
        <rFont val="Arial"/>
        <family val="2"/>
      </rPr>
      <t xml:space="preserve"> Elaborar propostas de metodologia de certificação profissional, normas ocupacionais e perfis profissionais, processo de avaliação e orientações ao aprendizado, para agentes atuantes no MVM brasileiro.</t>
    </r>
  </si>
  <si>
    <r>
      <t xml:space="preserve">6.2.1 </t>
    </r>
    <r>
      <rPr>
        <sz val="10"/>
        <rFont val="Arial"/>
        <family val="2"/>
      </rPr>
      <t>Desenvolver proposta de funcionamento de um Conselho Nacional para o Sistema Brasileiro de Certificação da Qualidade Profissional no MVM.</t>
    </r>
  </si>
  <si>
    <r>
      <t>6.2.2</t>
    </r>
    <r>
      <rPr>
        <sz val="10"/>
        <rFont val="Arial"/>
        <family val="2"/>
      </rPr>
      <t xml:space="preserve"> Implantar o Conselho Nacional para o Sistema Brasileiro de Certificação da Qualidade Profissional no MVM.</t>
    </r>
  </si>
  <si>
    <r>
      <t>5.1.1</t>
    </r>
    <r>
      <rPr>
        <sz val="10"/>
        <rFont val="Arial"/>
        <family val="2"/>
      </rPr>
      <t xml:space="preserve"> Desenhar e iniciar desenvolvimento dos módulos complementares ao sistema de acompanhamento das operações em mercados organizados.</t>
    </r>
  </si>
  <si>
    <r>
      <t xml:space="preserve">5.1.2 </t>
    </r>
    <r>
      <rPr>
        <sz val="10"/>
        <rFont val="Arial"/>
        <family val="2"/>
      </rPr>
      <t>Finalizar desenvolvimento dos módulos complementares ao sistema de acompanhamento das operações em mercados organizados.</t>
    </r>
  </si>
  <si>
    <r>
      <t xml:space="preserve">5.1.3 </t>
    </r>
    <r>
      <rPr>
        <sz val="10"/>
        <rFont val="Arial"/>
        <family val="2"/>
      </rPr>
      <t>Testar e implantar, na CVM, os módulos complementares do sistema de acompanhamento das operações em mercados organizados.</t>
    </r>
  </si>
  <si>
    <t xml:space="preserve"> </t>
  </si>
  <si>
    <t>(i) 100% dos registros de emissões sendo realizados eletronicamente;(ii) redução no prazo de registro de emissões de valores mobiliários, de 30 para 21 dias; (iii) mínimo de 75% de índice de satisfação, por parte dos usuários investidores, com a disponibilidade de documentos no Website CVM, obtido através de pesquisa online;</t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</si>
  <si>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Resultado</t>
    </r>
    <r>
      <rPr>
        <sz val="10"/>
        <rFont val="Arial"/>
        <family val="2"/>
      </rPr>
      <t xml:space="preserve"> - Processo de integração regional (principalmente no Mercosul e Chile), analisado e facilitado.</t>
    </r>
  </si>
  <si>
    <r>
      <t>3.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Resultado</t>
    </r>
    <r>
      <rPr>
        <sz val="10"/>
        <rFont val="Arial"/>
        <family val="0"/>
      </rPr>
      <t xml:space="preserve"> - Competitividade da CVM frente aos órgãos reguladores dos países do Mercosul e do Chile, relativamente às estruturas e mecanismos de supervisão adotados em mercados internacionais mais desenvolvidos, conhecida e fortalecida.</t>
    </r>
  </si>
  <si>
    <r>
      <t>5.1 Produto</t>
    </r>
    <r>
      <rPr>
        <sz val="9"/>
        <rFont val="Arial"/>
        <family val="2"/>
      </rPr>
      <t xml:space="preserve">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Módulos complementares do sistema  para acompanhamento das operações realizadas em mercados organizados, desenvolvido e implantado até março 2006.</t>
    </r>
  </si>
  <si>
    <t>(i) redução de 24 horas para 1 hora no tempo gasto na atividade de detecção de anomalias nas operações de mercado.</t>
  </si>
  <si>
    <t>Subtotal - Produto 7.1</t>
  </si>
  <si>
    <t>contratação pessoa física; diárias e passagens; contratação pessoa jurídica; aquisição de equipamentos</t>
  </si>
  <si>
    <t>contratação pessoa jurídica; aquisição de equipamentos; miscelânia</t>
  </si>
  <si>
    <t>Total do Resultado 7</t>
  </si>
  <si>
    <t>Sublinhas Orçamentárias</t>
  </si>
  <si>
    <t>Ano 1 - Fonte 1</t>
  </si>
  <si>
    <t>Ano 1 - Fonte 2</t>
  </si>
  <si>
    <t>Subtotal Ano 1</t>
  </si>
  <si>
    <t>Ano 2 - Fonte 1</t>
  </si>
  <si>
    <t>Ano 2 - Fonte 2</t>
  </si>
  <si>
    <t>Subtotal Ano 2</t>
  </si>
  <si>
    <t>Ano 3 - Fonte 1</t>
  </si>
  <si>
    <t>Ano 3 - Fonte 2</t>
  </si>
  <si>
    <t>Subtotal Ano 3</t>
  </si>
  <si>
    <t>Total - Fonte 1</t>
  </si>
  <si>
    <t>Total - Fonte 2</t>
  </si>
  <si>
    <t>Total</t>
  </si>
  <si>
    <r>
      <t>7. Resultado</t>
    </r>
    <r>
      <rPr>
        <sz val="10"/>
        <rFont val="Arial"/>
        <family val="0"/>
      </rPr>
      <t xml:space="preserve"> - Resultados do Projeto avaliados e "lições aprendidas"compartilhadas.</t>
    </r>
  </si>
  <si>
    <t>(i) resultados parciais do Projeto avaliados, e "lições aprendidas" divulgadas, compartilhadas e incorporadas (início da avaliação: 18 meses após início do Projeto, ou após 50% dos desembolsos, o que ocorrer primeiro);                       (ii) resultados finais do Projeto avaliados, e "lições aprendidas" divulgadas e compartilhadas com parceiros (início da avaliação: após 3 meses do término da execução do Projeto e antes do último desembolso).</t>
  </si>
  <si>
    <t>3% PNUD</t>
  </si>
  <si>
    <t>Valor TOTAL do Projeto</t>
  </si>
  <si>
    <t>Total + 3%</t>
  </si>
  <si>
    <r>
      <t>3.1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Quadro de referência sobre as melhores práticas internacionais em mercados competitivos, elaborado até Dezembro 2003.</t>
    </r>
  </si>
  <si>
    <r>
      <t>6.1 Produto</t>
    </r>
    <r>
      <rPr>
        <sz val="9"/>
        <rFont val="Arial"/>
        <family val="2"/>
      </rPr>
      <t xml:space="preserve"> - Programa de Certificação da Qualidade Profissional no Mercado de Valores, contemplando metodologia para certificação, elaboração de normas ocupacionais e perfis profissionais, processo de avaliação e orientações de aprendizagem, criado e implantado até Dezembro 2004.</t>
    </r>
  </si>
  <si>
    <t>contratação pessoa física; diárias e passagens; aquisição de equipamentos</t>
  </si>
  <si>
    <t>contratação pessoa física; diárias e passagens</t>
  </si>
  <si>
    <r>
      <t>7.1 Produto</t>
    </r>
    <r>
      <rPr>
        <sz val="9"/>
        <rFont val="Arial"/>
        <family val="2"/>
      </rPr>
      <t xml:space="preserve"> - Avaliação independente do Projeto a ser executada até Setembro de 2006.</t>
    </r>
  </si>
  <si>
    <t>contratação pessoa física; miscelânia</t>
  </si>
  <si>
    <r>
      <t>7.1.1</t>
    </r>
    <r>
      <rPr>
        <sz val="10"/>
        <rFont val="Arial"/>
        <family val="2"/>
      </rPr>
      <t xml:space="preserve"> -  Elaborar e apresentar relatório parcial de avaliação do projeto, divulgando, compartilhando e incorporando as lições aprendidas.</t>
    </r>
  </si>
  <si>
    <r>
      <t>7.1.2</t>
    </r>
    <r>
      <rPr>
        <sz val="10"/>
        <rFont val="Arial"/>
        <family val="2"/>
      </rPr>
      <t xml:space="preserve"> -  Elaborar avaliação final do projeto, divulgando e compartilhando as lições aprendidas com parceiros.</t>
    </r>
  </si>
  <si>
    <t>Plano de Trabalho para o 1º Ano - 2004</t>
  </si>
  <si>
    <r>
      <t>Ano 1 (2004)</t>
    </r>
    <r>
      <rPr>
        <sz val="9"/>
        <rFont val="Arial"/>
        <family val="2"/>
      </rPr>
      <t xml:space="preserve"> - Apresentação de relatório preliminar contendo análise das adaptações necessárias, em termos de normas da CVM existentes ou novas, para contemplar a jurisdição da CVM sobre o mercado de derivativos, e definição dos procedimentos para sua atualização.</t>
    </r>
  </si>
  <si>
    <r>
      <t>Ano 1 (2004)</t>
    </r>
    <r>
      <rPr>
        <sz val="9"/>
        <rFont val="Arial"/>
        <family val="2"/>
      </rPr>
      <t xml:space="preserve"> - Apresentação de relatório final contendo propostas de minutas de normas da CVM existentes ou novas, para contemplar a jurisdição da CVM sobre o mercado de derivativos.</t>
    </r>
  </si>
  <si>
    <r>
      <t>Ano 2 (2005)</t>
    </r>
    <r>
      <rPr>
        <sz val="9"/>
        <rFont val="Arial"/>
        <family val="2"/>
      </rPr>
      <t xml:space="preserve"> - Apresentação de relatório preliminar, contendo análise das normas CVM atualizadas.</t>
    </r>
  </si>
  <si>
    <r>
      <t>Ano 3 (2006)</t>
    </r>
    <r>
      <rPr>
        <sz val="9"/>
        <rFont val="Arial"/>
        <family val="2"/>
      </rPr>
      <t xml:space="preserve"> - Apresentação de relatório final, contendo a consolidação das normas CVM atualizadas.</t>
    </r>
  </si>
  <si>
    <r>
      <t>Ano 1 (2004)</t>
    </r>
    <r>
      <rPr>
        <sz val="9"/>
        <rFont val="Arial"/>
        <family val="2"/>
      </rPr>
      <t xml:space="preserve"> - Apresentação de relatório parcial contendo análise comparativa das legislações sobre os mercados de valores mobiliários dos países do Mercosul e Chile, no âmbito das decisões do Conselho do Mercado Comum do Mercosul que forem aplicáveis.</t>
    </r>
  </si>
  <si>
    <r>
      <t>Ano 1 (2004)</t>
    </r>
    <r>
      <rPr>
        <sz val="9"/>
        <rFont val="Arial"/>
        <family val="2"/>
      </rPr>
      <t xml:space="preserve"> - Apresentação de relatório final contendo análise comparativa das legislações sobre os mercados de valores mobiliários dos países do Mercosul e Chile, no âmbito das decisões do Conselho do Mercado Comum do Mercosul que forem aplicáveis.</t>
    </r>
  </si>
  <si>
    <r>
      <t>Ano 1 (2004)</t>
    </r>
    <r>
      <rPr>
        <sz val="9"/>
        <rFont val="Arial"/>
        <family val="2"/>
      </rPr>
      <t xml:space="preserve"> - Apresentação de relatório parcial contendo Quadros Comparativos dos serviços existentes nos mercados de valores mobiliários do Mercosul e Chile.</t>
    </r>
  </si>
  <si>
    <r>
      <t>Ano 1 (2004)</t>
    </r>
    <r>
      <rPr>
        <sz val="9"/>
        <rFont val="Arial"/>
        <family val="2"/>
      </rPr>
      <t xml:space="preserve"> - Apresentação de relatório final contendo Quadros Comparativos dos serviços existentes nos mercados de valores mobiliários do Mercosul e Chile, e recomendações aplicáveis ao Brasil.</t>
    </r>
  </si>
  <si>
    <r>
      <t>Ano 1 (2004)</t>
    </r>
    <r>
      <rPr>
        <sz val="9"/>
        <rFont val="Arial"/>
        <family val="2"/>
      </rPr>
      <t xml:space="preserve"> - Apresentação de relatório contendo: seleção dos mercados competitivos a serem analisados; seleção das práticas a serem comparadas; e Quadro de Referência sobre as melhores práticas existentes em mercados competitivos.</t>
    </r>
  </si>
  <si>
    <r>
      <t>Ano 1 (2004</t>
    </r>
    <r>
      <rPr>
        <sz val="9"/>
        <rFont val="Arial"/>
        <family val="2"/>
      </rPr>
      <t>) - Apresentação de relatório parcial contendo comparação das Melhores Práticas de mercados de valores mobiliários internacionais com as práticas existentes nos MVMs de países do Mercosul e Chile.</t>
    </r>
  </si>
  <si>
    <r>
      <t>Ano 1 (2004)</t>
    </r>
    <r>
      <rPr>
        <sz val="9"/>
        <rFont val="Arial"/>
        <family val="2"/>
      </rPr>
      <t xml:space="preserve"> - Desenvolvimento de especificações de um sistema eletrônico de registro de emissões de valores mobiliários que atenda as necessidades do emissor brasileiro e da CVM.</t>
    </r>
  </si>
  <si>
    <r>
      <t xml:space="preserve">Ano 1 (2004) </t>
    </r>
    <r>
      <rPr>
        <sz val="9"/>
        <rFont val="Arial"/>
        <family val="2"/>
      </rPr>
      <t>- Desenho das especificações técnicas de um sistema GED - Gerenciamento Eletrônico de Documentos - para armazenagem, classificação e consulta de documentos prioritários do acervo da CVM.</t>
    </r>
  </si>
  <si>
    <r>
      <t>Ano 3 (2006)</t>
    </r>
    <r>
      <rPr>
        <sz val="9"/>
        <rFont val="Arial"/>
        <family val="2"/>
      </rPr>
      <t xml:space="preserve"> - Testes e implantação dos módulos complementares do sistema de acompanhamento das operações realizadas em mercados organizados.</t>
    </r>
  </si>
  <si>
    <r>
      <t>Ano 1 (2004)</t>
    </r>
    <r>
      <rPr>
        <sz val="9"/>
        <rFont val="Arial"/>
        <family val="2"/>
      </rPr>
      <t xml:space="preserve"> - Análise dos requerimentos de qualidade profissional no MVM.</t>
    </r>
  </si>
  <si>
    <r>
      <t>Ano 3 (2006)</t>
    </r>
    <r>
      <rPr>
        <sz val="9"/>
        <rFont val="Arial"/>
        <family val="2"/>
      </rPr>
      <t xml:space="preserve"> - Implantação do Conselho Nacional do Sistema Brasileiro de Certificação da Qualidade Profissional no Mercado de Valores.</t>
    </r>
  </si>
  <si>
    <r>
      <t>Ano 1 (2004)</t>
    </r>
    <r>
      <rPr>
        <sz val="9"/>
        <rFont val="Arial"/>
        <family val="2"/>
      </rPr>
      <t xml:space="preserve"> - Avaliação parcial, considerando os seguintes aspectos: (a) a capacidade executora da CVM; (b) a implantação dos serviços previstos no Projeto; (c) a necessidade de novos serviços; (d) a qualidade dos serviços oferecidos através das atividades de capacitação e assistência técnica; (v) o grau de cumprimento e qualidade dos serviços oferecidos; e (f) a satisfação dos usuários.</t>
    </r>
  </si>
  <si>
    <r>
      <t>Ano 3 (2006)</t>
    </r>
    <r>
      <rPr>
        <sz val="9"/>
        <rFont val="Arial"/>
        <family val="2"/>
      </rPr>
      <t xml:space="preserve"> - Avaliação Final, considerando os seguintes aspectos: (a) o grau de cumprimento dos objetivos específicos do Projeto; (b) a qualidade dos serviços oferecidos; (c) a satisfação dos beneficiários, por meio da realização de pesquisas; e (d) a sustentabilidade do Projeto.</t>
    </r>
  </si>
  <si>
    <t>Subtotal - Produto 1.2 (meta ano 2)</t>
  </si>
  <si>
    <t>Subtotal - Produto7.1 (meta ano 1)</t>
  </si>
  <si>
    <t>Subtotal - Produto 7.1 (meta ano 3)</t>
  </si>
  <si>
    <t>Plano de Trabalho para o 2º Ano - 2005</t>
  </si>
  <si>
    <t>Plano de Trabalho para o 3º Ano - 2006</t>
  </si>
  <si>
    <t>Total para Produto 1.2 Ano 2</t>
  </si>
  <si>
    <r>
      <t>Ano 1 (2004)</t>
    </r>
    <r>
      <rPr>
        <sz val="9"/>
        <rFont val="Arial"/>
        <family val="2"/>
      </rPr>
      <t xml:space="preserve"> - Apresentação de relatório contendo recomendações de Melhores Práticas a serem adaptadas ao MVM brasileiro.</t>
    </r>
  </si>
  <si>
    <t xml:space="preserve">   </t>
  </si>
  <si>
    <t>Total para Produto 3.2 Ano 1</t>
  </si>
  <si>
    <t>Total para Produto 5.1 Ano 1</t>
  </si>
  <si>
    <t>Total para Produto 5.1 ano 3</t>
  </si>
  <si>
    <t>Total para Produto 6.2 Ano 2</t>
  </si>
  <si>
    <t>Total para Produto7.1 ano 1</t>
  </si>
  <si>
    <t>Total para Produto 7.1 Ano 3</t>
  </si>
  <si>
    <t>BRA/04/008- Strenghtening and Modernization of CVM</t>
  </si>
  <si>
    <r>
      <t>Ano 1 (2004)</t>
    </r>
    <r>
      <rPr>
        <sz val="9"/>
        <rFont val="Arial"/>
        <family val="2"/>
      </rPr>
      <t xml:space="preserve"> - Desenvolvimento e implantação, na CVM, de um sistema de registro de emissão de valores mobiliários.</t>
    </r>
  </si>
  <si>
    <r>
      <t>Ano 1 (2004)</t>
    </r>
    <r>
      <rPr>
        <sz val="9"/>
        <rFont val="Arial"/>
        <family val="2"/>
      </rPr>
      <t xml:space="preserve"> - Desenvolvimento do GED e digitalização de 30% dos documentos prioritários.</t>
    </r>
  </si>
  <si>
    <r>
      <t>Ano 2 (2005)</t>
    </r>
    <r>
      <rPr>
        <sz val="9"/>
        <rFont val="Arial"/>
        <family val="2"/>
      </rPr>
      <t xml:space="preserve"> - Digitalização dos 70% restantes dos documentos prioritários, disponibilização do GED no </t>
    </r>
    <r>
      <rPr>
        <i/>
        <sz val="9"/>
        <rFont val="Arial"/>
        <family val="2"/>
      </rPr>
      <t>Website</t>
    </r>
    <r>
      <rPr>
        <sz val="9"/>
        <rFont val="Arial"/>
        <family val="2"/>
      </rPr>
      <t xml:space="preserve"> da CVM, e treinamento dos usuários internos.</t>
    </r>
  </si>
  <si>
    <r>
      <t>Ano 1 (2004)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Design</t>
    </r>
    <r>
      <rPr>
        <sz val="9"/>
        <rFont val="Arial"/>
        <family val="2"/>
      </rPr>
      <t xml:space="preserve"> das especificações técnicas dos módulos complementares ao sistema de acompanhamento das operações realizadas em mercados organizados.</t>
    </r>
  </si>
  <si>
    <r>
      <t>Ano 2 (2005)</t>
    </r>
    <r>
      <rPr>
        <sz val="9"/>
        <rFont val="Arial"/>
        <family val="2"/>
      </rPr>
      <t xml:space="preserve"> - Desenvolvimento dos módulos complementares do sistema de acompanhamento das operações realizadas em mercados organizados.</t>
    </r>
  </si>
  <si>
    <t>Subtotal - Produto 5.1 (meta ano 2)</t>
  </si>
  <si>
    <r>
      <t>Ano 1 (2004)</t>
    </r>
    <r>
      <rPr>
        <sz val="9"/>
        <rFont val="Arial"/>
        <family val="2"/>
      </rPr>
      <t xml:space="preserve"> -  Apresentação de relatório final contendo propostas de metodologia de certificação, normas ocupacionais e perfis profissionais, processo de avaliação e orientações de aprendizagem para agentes do MVM.</t>
    </r>
  </si>
  <si>
    <r>
      <t>Ano 2 (2005)</t>
    </r>
    <r>
      <rPr>
        <sz val="9"/>
        <rFont val="Arial"/>
        <family val="2"/>
      </rPr>
      <t xml:space="preserve"> - Apresentação de relatório contendo propostas de funcionamento de um Conselho Nacional do Sistema Brasileiro de Certificação da Qualidade Profissional no Mercado de Valores.</t>
    </r>
  </si>
  <si>
    <t>Subtotal - Produto 6.2 (meta ano 2)</t>
  </si>
  <si>
    <r>
      <t xml:space="preserve">1.1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Produto</t>
    </r>
    <r>
      <rPr>
        <sz val="9"/>
        <rFont val="Arial"/>
        <family val="2"/>
      </rPr>
      <t xml:space="preserve"> - Elaboração e emissão de novas normas e/ou modificação de normas existentes, na medida do necessário, para contemplar a jurisdição da CVM sobre o mercado de derivativos, realizada até </t>
    </r>
    <r>
      <rPr>
        <b/>
        <sz val="9"/>
        <color indexed="57"/>
        <rFont val="Arial"/>
        <family val="2"/>
      </rPr>
      <t>Junho 2004.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</si>
</sst>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0.0000"/>
    <numFmt numFmtId="182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10"/>
      <name val="Courier New"/>
      <family val="3"/>
    </font>
    <font>
      <b/>
      <sz val="9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3" borderId="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2" borderId="13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3" borderId="2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3" borderId="2" xfId="0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4" fontId="0" fillId="2" borderId="14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4"/>
    </xf>
    <xf numFmtId="4" fontId="1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4" fontId="1" fillId="2" borderId="17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5" xfId="0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2" borderId="14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4" fontId="0" fillId="3" borderId="2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3" borderId="8" xfId="0" applyFont="1" applyFill="1" applyBorder="1" applyAlignment="1">
      <alignment horizontal="left" vertical="center"/>
    </xf>
    <xf numFmtId="4" fontId="0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4" fontId="5" fillId="0" borderId="0" xfId="0" applyNumberFormat="1" applyFont="1" applyAlignment="1">
      <alignment/>
    </xf>
    <xf numFmtId="0" fontId="0" fillId="0" borderId="2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3" borderId="2" xfId="0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5" fillId="3" borderId="2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1" fillId="0" borderId="11" xfId="15" applyNumberFormat="1" applyFont="1" applyBorder="1" applyAlignment="1">
      <alignment horizontal="center" vertical="center"/>
    </xf>
    <xf numFmtId="4" fontId="1" fillId="0" borderId="23" xfId="15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3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28" xfId="15" applyNumberFormat="1" applyFont="1" applyBorder="1" applyAlignment="1">
      <alignment horizontal="center" vertical="center"/>
    </xf>
    <xf numFmtId="4" fontId="1" fillId="0" borderId="10" xfId="15" applyNumberFormat="1" applyFont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4" borderId="23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="75" zoomScaleNormal="75" workbookViewId="0" topLeftCell="A1">
      <selection activeCell="C11" sqref="C11:C23"/>
    </sheetView>
  </sheetViews>
  <sheetFormatPr defaultColWidth="9.140625" defaultRowHeight="12.75"/>
  <cols>
    <col min="1" max="1" width="26.8515625" style="0" customWidth="1"/>
    <col min="2" max="2" width="23.28125" style="0" customWidth="1"/>
    <col min="3" max="3" width="19.140625" style="0" customWidth="1"/>
    <col min="4" max="4" width="18.57421875" style="0" customWidth="1"/>
    <col min="5" max="5" width="19.00390625" style="0" customWidth="1"/>
    <col min="6" max="6" width="13.00390625" style="0" customWidth="1"/>
    <col min="7" max="7" width="14.7109375" style="3" customWidth="1"/>
    <col min="8" max="8" width="12.140625" style="3" customWidth="1"/>
    <col min="9" max="9" width="11.7109375" style="3" customWidth="1"/>
    <col min="10" max="10" width="15.421875" style="3" customWidth="1"/>
    <col min="11" max="11" width="15.00390625" style="3" customWidth="1"/>
    <col min="12" max="16384" width="13.7109375" style="3" customWidth="1"/>
  </cols>
  <sheetData>
    <row r="1" spans="1:6" ht="12.75">
      <c r="A1" s="15" t="s">
        <v>33</v>
      </c>
      <c r="B1" s="17" t="s">
        <v>4</v>
      </c>
      <c r="C1" s="15"/>
      <c r="D1" s="16"/>
      <c r="E1" s="16"/>
      <c r="F1" s="16"/>
    </row>
    <row r="2" spans="1:6" ht="12.75">
      <c r="A2" s="15" t="s">
        <v>34</v>
      </c>
      <c r="B2" s="15"/>
      <c r="C2" s="15"/>
      <c r="D2" s="16"/>
      <c r="E2" s="16"/>
      <c r="F2" s="16"/>
    </row>
    <row r="3" spans="1:6" ht="12.75">
      <c r="A3" s="15" t="s">
        <v>10</v>
      </c>
      <c r="B3" s="17"/>
      <c r="C3" s="17"/>
      <c r="D3" s="16"/>
      <c r="E3" s="16"/>
      <c r="F3" s="16"/>
    </row>
    <row r="4" spans="1:6" ht="12.75">
      <c r="A4" s="15" t="s">
        <v>11</v>
      </c>
      <c r="B4" s="17"/>
      <c r="C4" s="17"/>
      <c r="D4" s="16"/>
      <c r="E4" s="16"/>
      <c r="F4" s="16"/>
    </row>
    <row r="5" spans="1:6" ht="12.75">
      <c r="A5" s="15" t="s">
        <v>12</v>
      </c>
      <c r="B5" s="15" t="s">
        <v>199</v>
      </c>
      <c r="C5" s="17"/>
      <c r="D5" s="16"/>
      <c r="E5" s="16"/>
      <c r="F5" s="16"/>
    </row>
    <row r="6" spans="1:6" ht="25.5" customHeight="1">
      <c r="A6" s="179" t="s">
        <v>30</v>
      </c>
      <c r="B6" s="179"/>
      <c r="C6" s="179"/>
      <c r="D6" s="179"/>
      <c r="E6" s="179"/>
      <c r="F6" s="179"/>
    </row>
    <row r="7" spans="1:6" ht="12.75">
      <c r="A7" s="184" t="s">
        <v>75</v>
      </c>
      <c r="B7" s="179"/>
      <c r="C7" s="179"/>
      <c r="D7" s="179"/>
      <c r="E7" s="179"/>
      <c r="F7" s="179"/>
    </row>
    <row r="8" spans="3:6" ht="12.75">
      <c r="C8" s="5"/>
      <c r="D8" s="4"/>
      <c r="E8" s="4"/>
      <c r="F8" s="4"/>
    </row>
    <row r="9" spans="1:11" ht="20.25" customHeight="1">
      <c r="A9" s="180" t="s">
        <v>74</v>
      </c>
      <c r="B9" s="182" t="s">
        <v>13</v>
      </c>
      <c r="C9" s="180" t="s">
        <v>8</v>
      </c>
      <c r="D9" s="180" t="s">
        <v>9</v>
      </c>
      <c r="E9" s="185" t="s">
        <v>38</v>
      </c>
      <c r="F9" s="186"/>
      <c r="G9" s="191" t="s">
        <v>39</v>
      </c>
      <c r="H9" s="192"/>
      <c r="I9" s="192"/>
      <c r="J9" s="192"/>
      <c r="K9" s="193"/>
    </row>
    <row r="10" spans="1:11" ht="24.75" customHeight="1" thickBot="1">
      <c r="A10" s="181"/>
      <c r="B10" s="183"/>
      <c r="C10" s="181"/>
      <c r="D10" s="181"/>
      <c r="E10" s="8" t="s">
        <v>31</v>
      </c>
      <c r="F10" s="8" t="s">
        <v>32</v>
      </c>
      <c r="G10" s="18" t="s">
        <v>79</v>
      </c>
      <c r="H10" s="18" t="s">
        <v>41</v>
      </c>
      <c r="I10" s="18" t="s">
        <v>42</v>
      </c>
      <c r="J10" s="18" t="s">
        <v>35</v>
      </c>
      <c r="K10" s="18" t="s">
        <v>43</v>
      </c>
    </row>
    <row r="11" spans="1:11" ht="14.25" customHeight="1" thickTop="1">
      <c r="A11" s="187" t="s">
        <v>90</v>
      </c>
      <c r="B11" s="173" t="s">
        <v>76</v>
      </c>
      <c r="C11" s="138" t="s">
        <v>209</v>
      </c>
      <c r="D11" s="138" t="s">
        <v>168</v>
      </c>
      <c r="E11" s="178" t="s">
        <v>101</v>
      </c>
      <c r="F11" s="68">
        <v>10</v>
      </c>
      <c r="G11" s="29">
        <v>0</v>
      </c>
      <c r="H11" s="29">
        <v>0</v>
      </c>
      <c r="I11" s="28">
        <v>0</v>
      </c>
      <c r="J11" s="29">
        <f>SUM(G11:I11)</f>
        <v>0</v>
      </c>
      <c r="K11" s="194">
        <f>J16+J22</f>
        <v>123798</v>
      </c>
    </row>
    <row r="12" spans="1:11" ht="12.75">
      <c r="A12" s="171"/>
      <c r="B12" s="149"/>
      <c r="C12" s="118"/>
      <c r="D12" s="118"/>
      <c r="E12" s="124"/>
      <c r="F12" s="6">
        <v>20</v>
      </c>
      <c r="G12" s="28">
        <f>50000</f>
        <v>50000</v>
      </c>
      <c r="H12" s="28">
        <v>5000</v>
      </c>
      <c r="I12" s="28">
        <v>0</v>
      </c>
      <c r="J12" s="28">
        <f>SUM(G12:I12)</f>
        <v>55000</v>
      </c>
      <c r="K12" s="126"/>
    </row>
    <row r="13" spans="1:11" ht="12.75">
      <c r="A13" s="171"/>
      <c r="B13" s="149"/>
      <c r="C13" s="118"/>
      <c r="D13" s="118"/>
      <c r="E13" s="124"/>
      <c r="F13" s="6">
        <v>30</v>
      </c>
      <c r="G13" s="29">
        <v>0</v>
      </c>
      <c r="H13" s="28">
        <v>0</v>
      </c>
      <c r="I13" s="28">
        <v>0</v>
      </c>
      <c r="J13" s="28">
        <f>SUM(G13:I13)</f>
        <v>0</v>
      </c>
      <c r="K13" s="126"/>
    </row>
    <row r="14" spans="1:11" ht="13.5" customHeight="1">
      <c r="A14" s="171"/>
      <c r="B14" s="149"/>
      <c r="C14" s="118"/>
      <c r="D14" s="118"/>
      <c r="E14" s="124"/>
      <c r="F14" s="6">
        <v>40</v>
      </c>
      <c r="G14" s="28">
        <v>0</v>
      </c>
      <c r="H14" s="28">
        <v>0</v>
      </c>
      <c r="I14" s="28">
        <v>0</v>
      </c>
      <c r="J14" s="28">
        <f>SUM(G14:I14)</f>
        <v>0</v>
      </c>
      <c r="K14" s="126"/>
    </row>
    <row r="15" spans="1:11" ht="147.75" customHeight="1">
      <c r="A15" s="171"/>
      <c r="B15" s="149"/>
      <c r="C15" s="118"/>
      <c r="D15" s="139"/>
      <c r="E15" s="124"/>
      <c r="F15" s="51">
        <v>50</v>
      </c>
      <c r="G15" s="66">
        <v>0</v>
      </c>
      <c r="H15" s="66">
        <v>0</v>
      </c>
      <c r="I15" s="66">
        <v>0</v>
      </c>
      <c r="J15" s="67">
        <f>SUM(G15:I15)</f>
        <v>0</v>
      </c>
      <c r="K15" s="126"/>
    </row>
    <row r="16" spans="1:11" ht="12.75">
      <c r="A16" s="171"/>
      <c r="B16" s="149"/>
      <c r="C16" s="118"/>
      <c r="D16" s="128" t="s">
        <v>40</v>
      </c>
      <c r="E16" s="128"/>
      <c r="F16" s="128"/>
      <c r="G16" s="30">
        <f>SUM(G11:G15)</f>
        <v>50000</v>
      </c>
      <c r="H16" s="30">
        <f>SUM(H11:H15)</f>
        <v>5000</v>
      </c>
      <c r="I16" s="30">
        <f>SUM(I11:I15)</f>
        <v>0</v>
      </c>
      <c r="J16" s="30">
        <f>SUM(J11:J15)</f>
        <v>55000</v>
      </c>
      <c r="K16" s="126"/>
    </row>
    <row r="17" spans="1:11" ht="13.5" customHeight="1">
      <c r="A17" s="171"/>
      <c r="B17" s="149"/>
      <c r="C17" s="118"/>
      <c r="D17" s="121" t="s">
        <v>169</v>
      </c>
      <c r="E17" s="123" t="s">
        <v>104</v>
      </c>
      <c r="F17" s="6">
        <v>10</v>
      </c>
      <c r="G17" s="29">
        <v>0</v>
      </c>
      <c r="H17" s="29">
        <v>0</v>
      </c>
      <c r="I17" s="28">
        <v>0</v>
      </c>
      <c r="J17" s="29">
        <f>SUM(G17:I17)</f>
        <v>0</v>
      </c>
      <c r="K17" s="126"/>
    </row>
    <row r="18" spans="1:11" ht="12.75">
      <c r="A18" s="171"/>
      <c r="B18" s="149"/>
      <c r="C18" s="118"/>
      <c r="D18" s="122"/>
      <c r="E18" s="124"/>
      <c r="F18" s="6">
        <v>20</v>
      </c>
      <c r="G18" s="58">
        <f>50000+7106</f>
        <v>57106</v>
      </c>
      <c r="H18" s="58">
        <v>5000</v>
      </c>
      <c r="I18" s="28">
        <v>0</v>
      </c>
      <c r="J18" s="29">
        <f>SUM(G18:I18)</f>
        <v>62106</v>
      </c>
      <c r="K18" s="126"/>
    </row>
    <row r="19" spans="1:11" ht="12.75">
      <c r="A19" s="171"/>
      <c r="B19" s="149"/>
      <c r="C19" s="118"/>
      <c r="D19" s="122"/>
      <c r="E19" s="124"/>
      <c r="F19" s="6">
        <v>30</v>
      </c>
      <c r="G19" s="28">
        <v>0</v>
      </c>
      <c r="H19" s="28">
        <v>0</v>
      </c>
      <c r="I19" s="28">
        <v>0</v>
      </c>
      <c r="J19" s="29">
        <f>SUM(G19:I19)</f>
        <v>0</v>
      </c>
      <c r="K19" s="126"/>
    </row>
    <row r="20" spans="1:11" ht="12.75">
      <c r="A20" s="171"/>
      <c r="B20" s="149"/>
      <c r="C20" s="118"/>
      <c r="D20" s="122"/>
      <c r="E20" s="124"/>
      <c r="F20" s="6">
        <v>40</v>
      </c>
      <c r="G20" s="28">
        <v>0</v>
      </c>
      <c r="H20" s="28">
        <v>0</v>
      </c>
      <c r="I20" s="28">
        <v>0</v>
      </c>
      <c r="J20" s="29">
        <f>SUM(G20:I20)</f>
        <v>0</v>
      </c>
      <c r="K20" s="126"/>
    </row>
    <row r="21" spans="1:11" ht="90.75" customHeight="1">
      <c r="A21" s="171"/>
      <c r="B21" s="149"/>
      <c r="C21" s="118"/>
      <c r="D21" s="122"/>
      <c r="E21" s="124"/>
      <c r="F21" s="51">
        <v>50</v>
      </c>
      <c r="G21" s="66">
        <v>0</v>
      </c>
      <c r="H21" s="66">
        <v>6692</v>
      </c>
      <c r="I21" s="66">
        <v>0</v>
      </c>
      <c r="J21" s="67">
        <f>SUM(G21:I21)</f>
        <v>6692</v>
      </c>
      <c r="K21" s="126"/>
    </row>
    <row r="22" spans="1:11" ht="12.75">
      <c r="A22" s="171"/>
      <c r="B22" s="149"/>
      <c r="C22" s="118"/>
      <c r="D22" s="130" t="s">
        <v>40</v>
      </c>
      <c r="E22" s="131"/>
      <c r="F22" s="132"/>
      <c r="G22" s="30">
        <f>SUM(G17:G21)</f>
        <v>57106</v>
      </c>
      <c r="H22" s="30">
        <f>SUM(H17:H21)</f>
        <v>11692</v>
      </c>
      <c r="I22" s="30">
        <f>SUM(I17:I21)</f>
        <v>0</v>
      </c>
      <c r="J22" s="30">
        <f>SUM(J17:J21)</f>
        <v>68798</v>
      </c>
      <c r="K22" s="126"/>
    </row>
    <row r="23" spans="1:11" ht="13.5" thickBot="1">
      <c r="A23" s="171"/>
      <c r="B23" s="149"/>
      <c r="C23" s="139"/>
      <c r="D23" s="160" t="s">
        <v>62</v>
      </c>
      <c r="E23" s="161"/>
      <c r="F23" s="188"/>
      <c r="G23" s="32">
        <f>G22+G16</f>
        <v>107106</v>
      </c>
      <c r="H23" s="32">
        <f>H22+H16</f>
        <v>16692</v>
      </c>
      <c r="I23" s="32">
        <f>I16+I22</f>
        <v>0</v>
      </c>
      <c r="J23" s="32">
        <f aca="true" t="shared" si="0" ref="J23:J28">SUM(G23:I23)</f>
        <v>123798</v>
      </c>
      <c r="K23" s="195"/>
    </row>
    <row r="24" spans="1:11" ht="13.5" customHeight="1" thickTop="1">
      <c r="A24" s="171"/>
      <c r="B24" s="149"/>
      <c r="C24" s="176" t="s">
        <v>82</v>
      </c>
      <c r="D24" s="138" t="s">
        <v>170</v>
      </c>
      <c r="E24" s="135" t="s">
        <v>104</v>
      </c>
      <c r="F24" s="64">
        <v>10</v>
      </c>
      <c r="G24" s="55">
        <v>0</v>
      </c>
      <c r="H24" s="29">
        <v>0</v>
      </c>
      <c r="I24" s="28">
        <v>0</v>
      </c>
      <c r="J24" s="29">
        <f t="shared" si="0"/>
        <v>0</v>
      </c>
      <c r="K24" s="125">
        <f>J29+J35</f>
        <v>189798</v>
      </c>
    </row>
    <row r="25" spans="1:11" ht="12.75">
      <c r="A25" s="171"/>
      <c r="B25" s="149"/>
      <c r="C25" s="151"/>
      <c r="D25" s="118"/>
      <c r="E25" s="142"/>
      <c r="F25" s="20">
        <v>20</v>
      </c>
      <c r="G25" s="28">
        <v>0</v>
      </c>
      <c r="H25" s="28">
        <v>84000</v>
      </c>
      <c r="I25" s="28">
        <v>0</v>
      </c>
      <c r="J25" s="29">
        <f t="shared" si="0"/>
        <v>84000</v>
      </c>
      <c r="K25" s="126"/>
    </row>
    <row r="26" spans="1:11" ht="12.75">
      <c r="A26" s="171"/>
      <c r="B26" s="149"/>
      <c r="C26" s="151"/>
      <c r="D26" s="118"/>
      <c r="E26" s="142"/>
      <c r="F26" s="20">
        <v>30</v>
      </c>
      <c r="G26" s="28">
        <v>0</v>
      </c>
      <c r="H26" s="28">
        <v>0</v>
      </c>
      <c r="I26" s="28">
        <v>0</v>
      </c>
      <c r="J26" s="29">
        <f t="shared" si="0"/>
        <v>0</v>
      </c>
      <c r="K26" s="126"/>
    </row>
    <row r="27" spans="1:11" ht="12.75">
      <c r="A27" s="171"/>
      <c r="B27" s="149"/>
      <c r="C27" s="151"/>
      <c r="D27" s="118"/>
      <c r="E27" s="142"/>
      <c r="F27" s="20">
        <v>40</v>
      </c>
      <c r="G27" s="28">
        <v>0</v>
      </c>
      <c r="H27" s="28">
        <v>0</v>
      </c>
      <c r="I27" s="28">
        <v>0</v>
      </c>
      <c r="J27" s="29">
        <f t="shared" si="0"/>
        <v>0</v>
      </c>
      <c r="K27" s="126"/>
    </row>
    <row r="28" spans="1:11" ht="32.25" customHeight="1">
      <c r="A28" s="171"/>
      <c r="B28" s="149"/>
      <c r="C28" s="151"/>
      <c r="D28" s="139"/>
      <c r="E28" s="143"/>
      <c r="F28" s="65">
        <v>50</v>
      </c>
      <c r="G28" s="66">
        <v>0</v>
      </c>
      <c r="H28" s="66">
        <v>4000</v>
      </c>
      <c r="I28" s="66">
        <v>0</v>
      </c>
      <c r="J28" s="67">
        <f t="shared" si="0"/>
        <v>4000</v>
      </c>
      <c r="K28" s="126"/>
    </row>
    <row r="29" spans="1:11" ht="12" customHeight="1" thickBot="1">
      <c r="A29" s="171"/>
      <c r="B29" s="149"/>
      <c r="C29" s="151"/>
      <c r="D29" s="130" t="s">
        <v>185</v>
      </c>
      <c r="E29" s="159"/>
      <c r="F29" s="196"/>
      <c r="G29" s="30">
        <f>SUM(G24:G28)</f>
        <v>0</v>
      </c>
      <c r="H29" s="30">
        <f>SUM(H24:H28)</f>
        <v>88000</v>
      </c>
      <c r="I29" s="30">
        <f>SUM(I24:I28)</f>
        <v>0</v>
      </c>
      <c r="J29" s="30">
        <f>SUM(J24:J28)</f>
        <v>88000</v>
      </c>
      <c r="K29" s="126"/>
    </row>
    <row r="30" spans="1:11" ht="13.5" customHeight="1" thickTop="1">
      <c r="A30" s="171"/>
      <c r="B30" s="149"/>
      <c r="C30" s="151"/>
      <c r="D30" s="167" t="s">
        <v>171</v>
      </c>
      <c r="E30" s="168" t="s">
        <v>104</v>
      </c>
      <c r="F30" s="60">
        <v>10</v>
      </c>
      <c r="G30" s="29">
        <v>0</v>
      </c>
      <c r="H30" s="28">
        <v>0</v>
      </c>
      <c r="I30" s="28">
        <v>0</v>
      </c>
      <c r="J30" s="29">
        <f>SUM(G30:I30)</f>
        <v>0</v>
      </c>
      <c r="K30" s="126"/>
    </row>
    <row r="31" spans="1:11" ht="12.75">
      <c r="A31" s="171"/>
      <c r="B31" s="149"/>
      <c r="C31" s="151"/>
      <c r="D31" s="151"/>
      <c r="E31" s="189"/>
      <c r="F31" s="20">
        <v>20</v>
      </c>
      <c r="G31" s="58">
        <v>7106</v>
      </c>
      <c r="H31" s="58">
        <v>88000</v>
      </c>
      <c r="I31" s="28">
        <v>0</v>
      </c>
      <c r="J31" s="29">
        <f>SUM(G31:I31)</f>
        <v>95106</v>
      </c>
      <c r="K31" s="126"/>
    </row>
    <row r="32" spans="1:11" ht="12.75">
      <c r="A32" s="171"/>
      <c r="B32" s="149"/>
      <c r="C32" s="151"/>
      <c r="D32" s="151"/>
      <c r="E32" s="189"/>
      <c r="F32" s="20">
        <v>30</v>
      </c>
      <c r="G32" s="28">
        <v>0</v>
      </c>
      <c r="H32" s="28">
        <v>0</v>
      </c>
      <c r="I32" s="28">
        <v>0</v>
      </c>
      <c r="J32" s="29">
        <f>SUM(G32:I32)</f>
        <v>0</v>
      </c>
      <c r="K32" s="126"/>
    </row>
    <row r="33" spans="1:11" ht="12.75">
      <c r="A33" s="171"/>
      <c r="B33" s="149"/>
      <c r="C33" s="151"/>
      <c r="D33" s="151"/>
      <c r="E33" s="189"/>
      <c r="F33" s="20">
        <v>40</v>
      </c>
      <c r="G33" s="28">
        <v>0</v>
      </c>
      <c r="H33" s="28">
        <v>0</v>
      </c>
      <c r="I33" s="28">
        <v>0</v>
      </c>
      <c r="J33" s="29">
        <f>SUM(G33:I33)</f>
        <v>0</v>
      </c>
      <c r="K33" s="126"/>
    </row>
    <row r="34" spans="1:11" ht="36.75" customHeight="1">
      <c r="A34" s="171"/>
      <c r="B34" s="149"/>
      <c r="C34" s="151"/>
      <c r="D34" s="166"/>
      <c r="E34" s="190"/>
      <c r="F34" s="20">
        <v>50</v>
      </c>
      <c r="G34" s="28">
        <v>0</v>
      </c>
      <c r="H34" s="28">
        <v>6692</v>
      </c>
      <c r="I34" s="28">
        <v>0</v>
      </c>
      <c r="J34" s="29">
        <f>SUM(G34:I34)</f>
        <v>6692</v>
      </c>
      <c r="K34" s="126"/>
    </row>
    <row r="35" spans="1:11" ht="12.75">
      <c r="A35" s="171"/>
      <c r="B35" s="149"/>
      <c r="C35" s="151"/>
      <c r="D35" s="130" t="s">
        <v>59</v>
      </c>
      <c r="E35" s="131"/>
      <c r="F35" s="132"/>
      <c r="G35" s="30">
        <f>SUM(G30:G34)</f>
        <v>7106</v>
      </c>
      <c r="H35" s="30">
        <f>SUM(H30:H34)</f>
        <v>94692</v>
      </c>
      <c r="I35" s="30">
        <f>SUM(I30:I34)</f>
        <v>0</v>
      </c>
      <c r="J35" s="30">
        <f>SUM(J30:J34)</f>
        <v>101798</v>
      </c>
      <c r="K35" s="126"/>
    </row>
    <row r="36" spans="1:11" ht="13.5" thickBot="1">
      <c r="A36" s="171"/>
      <c r="B36" s="150"/>
      <c r="C36" s="166"/>
      <c r="D36" s="160" t="s">
        <v>63</v>
      </c>
      <c r="E36" s="161"/>
      <c r="F36" s="188"/>
      <c r="G36" s="32">
        <f>+G29+G35</f>
        <v>7106</v>
      </c>
      <c r="H36" s="32">
        <f>+H29+H35</f>
        <v>182692</v>
      </c>
      <c r="I36" s="32">
        <f>I29++I35</f>
        <v>0</v>
      </c>
      <c r="J36" s="32">
        <f>SUM(G36:I36)</f>
        <v>189798</v>
      </c>
      <c r="K36" s="127"/>
    </row>
    <row r="37" spans="1:11" ht="14.25" thickBot="1" thickTop="1">
      <c r="A37" s="75" t="s">
        <v>44</v>
      </c>
      <c r="B37" s="25"/>
      <c r="C37" s="26"/>
      <c r="D37" s="26"/>
      <c r="E37" s="25"/>
      <c r="F37" s="49"/>
      <c r="G37" s="34">
        <f>G23+G36</f>
        <v>114212</v>
      </c>
      <c r="H37" s="34">
        <f>H23+H36</f>
        <v>199384</v>
      </c>
      <c r="I37" s="35">
        <f>I23+I36</f>
        <v>0</v>
      </c>
      <c r="J37" s="34">
        <f>J23+J36</f>
        <v>313596</v>
      </c>
      <c r="K37" s="36">
        <f>SUM(K11+K24)</f>
        <v>313596</v>
      </c>
    </row>
    <row r="38" spans="1:11" ht="14.25" customHeight="1" thickTop="1">
      <c r="A38" s="145" t="s">
        <v>133</v>
      </c>
      <c r="B38" s="148" t="s">
        <v>89</v>
      </c>
      <c r="C38" s="165" t="s">
        <v>83</v>
      </c>
      <c r="D38" s="165" t="s">
        <v>172</v>
      </c>
      <c r="E38" s="189" t="s">
        <v>101</v>
      </c>
      <c r="F38" s="20">
        <v>10</v>
      </c>
      <c r="G38" s="29">
        <v>0</v>
      </c>
      <c r="H38" s="29">
        <v>0</v>
      </c>
      <c r="I38" s="29">
        <v>0</v>
      </c>
      <c r="J38" s="29">
        <f>SUM(G38:I38)</f>
        <v>0</v>
      </c>
      <c r="K38" s="125">
        <f>J43+J49</f>
        <v>57798</v>
      </c>
    </row>
    <row r="39" spans="1:11" ht="12.75">
      <c r="A39" s="171"/>
      <c r="B39" s="174"/>
      <c r="C39" s="151"/>
      <c r="D39" s="151"/>
      <c r="E39" s="169"/>
      <c r="F39" s="20">
        <v>20</v>
      </c>
      <c r="G39" s="28">
        <f>11000</f>
        <v>11000</v>
      </c>
      <c r="H39" s="28">
        <v>11000</v>
      </c>
      <c r="I39" s="28">
        <v>0</v>
      </c>
      <c r="J39" s="29">
        <f>SUM(G39:I39)</f>
        <v>22000</v>
      </c>
      <c r="K39" s="126"/>
    </row>
    <row r="40" spans="1:11" ht="12.75">
      <c r="A40" s="171"/>
      <c r="B40" s="174"/>
      <c r="C40" s="151"/>
      <c r="D40" s="151"/>
      <c r="E40" s="169"/>
      <c r="F40" s="20">
        <v>30</v>
      </c>
      <c r="G40" s="28">
        <v>0</v>
      </c>
      <c r="H40" s="28">
        <v>0</v>
      </c>
      <c r="I40" s="28">
        <v>0</v>
      </c>
      <c r="J40" s="29">
        <f>SUM(G40:I40)</f>
        <v>0</v>
      </c>
      <c r="K40" s="126"/>
    </row>
    <row r="41" spans="1:11" ht="12.75">
      <c r="A41" s="171"/>
      <c r="B41" s="174"/>
      <c r="C41" s="151"/>
      <c r="D41" s="151"/>
      <c r="E41" s="169"/>
      <c r="F41" s="20">
        <v>40</v>
      </c>
      <c r="G41" s="28">
        <v>0</v>
      </c>
      <c r="H41" s="28">
        <v>0</v>
      </c>
      <c r="I41" s="28">
        <v>0</v>
      </c>
      <c r="J41" s="29">
        <f>SUM(G41:I41)</f>
        <v>0</v>
      </c>
      <c r="K41" s="126"/>
    </row>
    <row r="42" spans="1:11" ht="134.25" customHeight="1">
      <c r="A42" s="171"/>
      <c r="B42" s="174"/>
      <c r="C42" s="151"/>
      <c r="D42" s="166"/>
      <c r="E42" s="170"/>
      <c r="F42" s="65">
        <v>50</v>
      </c>
      <c r="G42" s="66">
        <v>0</v>
      </c>
      <c r="H42" s="66">
        <v>0</v>
      </c>
      <c r="I42" s="66">
        <v>0</v>
      </c>
      <c r="J42" s="67">
        <f>SUM(G42:I42)</f>
        <v>0</v>
      </c>
      <c r="K42" s="126"/>
    </row>
    <row r="43" spans="1:11" ht="13.5" thickBot="1">
      <c r="A43" s="171"/>
      <c r="B43" s="174"/>
      <c r="C43" s="151"/>
      <c r="D43" s="130" t="s">
        <v>61</v>
      </c>
      <c r="E43" s="131"/>
      <c r="F43" s="132"/>
      <c r="G43" s="30">
        <f>SUM(G38:G42)</f>
        <v>11000</v>
      </c>
      <c r="H43" s="30">
        <f>SUM(H38:H42)</f>
        <v>11000</v>
      </c>
      <c r="I43" s="30">
        <f>SUM(I38:I42)</f>
        <v>0</v>
      </c>
      <c r="J43" s="30">
        <f>SUM(J38:J42)</f>
        <v>22000</v>
      </c>
      <c r="K43" s="126"/>
    </row>
    <row r="44" spans="1:11" ht="13.5" thickTop="1">
      <c r="A44" s="171"/>
      <c r="B44" s="174"/>
      <c r="C44" s="151"/>
      <c r="D44" s="167" t="s">
        <v>173</v>
      </c>
      <c r="E44" s="135" t="s">
        <v>104</v>
      </c>
      <c r="F44" s="20">
        <v>10</v>
      </c>
      <c r="G44" s="55">
        <v>0</v>
      </c>
      <c r="H44" s="55">
        <v>0</v>
      </c>
      <c r="I44" s="29">
        <v>0</v>
      </c>
      <c r="J44" s="29">
        <f>SUM(G44:I44)</f>
        <v>0</v>
      </c>
      <c r="K44" s="126"/>
    </row>
    <row r="45" spans="1:11" ht="12.75">
      <c r="A45" s="171"/>
      <c r="B45" s="174"/>
      <c r="C45" s="151"/>
      <c r="D45" s="151"/>
      <c r="E45" s="136"/>
      <c r="F45" s="20">
        <v>20</v>
      </c>
      <c r="G45" s="55">
        <f>11000+7106</f>
        <v>18106</v>
      </c>
      <c r="H45" s="55">
        <v>11000</v>
      </c>
      <c r="I45" s="28">
        <v>0</v>
      </c>
      <c r="J45" s="29">
        <f>SUM(G45:I45)</f>
        <v>29106</v>
      </c>
      <c r="K45" s="126"/>
    </row>
    <row r="46" spans="1:11" ht="12.75">
      <c r="A46" s="171"/>
      <c r="B46" s="174"/>
      <c r="C46" s="151"/>
      <c r="D46" s="151"/>
      <c r="E46" s="136"/>
      <c r="F46" s="20">
        <v>30</v>
      </c>
      <c r="G46" s="28">
        <v>0</v>
      </c>
      <c r="H46" s="28">
        <v>0</v>
      </c>
      <c r="I46" s="28">
        <v>0</v>
      </c>
      <c r="J46" s="29">
        <f>SUM(G46:I46)</f>
        <v>0</v>
      </c>
      <c r="K46" s="126"/>
    </row>
    <row r="47" spans="1:11" ht="15.75" customHeight="1">
      <c r="A47" s="171"/>
      <c r="B47" s="174"/>
      <c r="C47" s="151"/>
      <c r="D47" s="151"/>
      <c r="E47" s="136"/>
      <c r="F47" s="20">
        <v>40</v>
      </c>
      <c r="G47" s="28">
        <v>0</v>
      </c>
      <c r="H47" s="28">
        <v>0</v>
      </c>
      <c r="I47" s="28">
        <v>0</v>
      </c>
      <c r="J47" s="29">
        <f>SUM(G47:I47)</f>
        <v>0</v>
      </c>
      <c r="K47" s="126"/>
    </row>
    <row r="48" spans="1:11" ht="132" customHeight="1">
      <c r="A48" s="171"/>
      <c r="B48" s="174"/>
      <c r="C48" s="151"/>
      <c r="D48" s="166"/>
      <c r="E48" s="137"/>
      <c r="F48" s="65">
        <v>50</v>
      </c>
      <c r="G48" s="66">
        <v>0</v>
      </c>
      <c r="H48" s="66">
        <v>6692</v>
      </c>
      <c r="I48" s="66">
        <v>0</v>
      </c>
      <c r="J48" s="67">
        <f>SUM(G48:I48)</f>
        <v>6692</v>
      </c>
      <c r="K48" s="126"/>
    </row>
    <row r="49" spans="1:11" ht="12.75">
      <c r="A49" s="171"/>
      <c r="B49" s="174"/>
      <c r="C49" s="151"/>
      <c r="D49" s="130" t="s">
        <v>61</v>
      </c>
      <c r="E49" s="131"/>
      <c r="F49" s="132"/>
      <c r="G49" s="30">
        <f>SUM(G44:G48)</f>
        <v>18106</v>
      </c>
      <c r="H49" s="30">
        <f>SUM(H44:H48)</f>
        <v>17692</v>
      </c>
      <c r="I49" s="30">
        <f>SUM(I44:I48)</f>
        <v>0</v>
      </c>
      <c r="J49" s="30">
        <f>SUM(J44:J48)</f>
        <v>35798</v>
      </c>
      <c r="K49" s="126"/>
    </row>
    <row r="50" spans="1:11" ht="13.5" thickBot="1">
      <c r="A50" s="171"/>
      <c r="B50" s="174"/>
      <c r="C50" s="166"/>
      <c r="D50" s="160" t="s">
        <v>64</v>
      </c>
      <c r="E50" s="201"/>
      <c r="F50" s="162"/>
      <c r="G50" s="32">
        <f>+G49+G43</f>
        <v>29106</v>
      </c>
      <c r="H50" s="32">
        <f>+H49+H43</f>
        <v>28692</v>
      </c>
      <c r="I50" s="32">
        <f>+I49+I43</f>
        <v>0</v>
      </c>
      <c r="J50" s="32">
        <f>SUM(G50:I50)</f>
        <v>57798</v>
      </c>
      <c r="K50" s="127"/>
    </row>
    <row r="51" spans="1:11" ht="13.5" customHeight="1" thickTop="1">
      <c r="A51" s="171"/>
      <c r="B51" s="174"/>
      <c r="C51" s="176" t="s">
        <v>87</v>
      </c>
      <c r="D51" s="138" t="s">
        <v>174</v>
      </c>
      <c r="E51" s="135" t="s">
        <v>101</v>
      </c>
      <c r="F51" s="20">
        <v>10</v>
      </c>
      <c r="G51" s="29">
        <v>0</v>
      </c>
      <c r="H51" s="29">
        <v>0</v>
      </c>
      <c r="I51" s="29">
        <v>0</v>
      </c>
      <c r="J51" s="29">
        <f>G51+H51</f>
        <v>0</v>
      </c>
      <c r="K51" s="125">
        <f>J56+J62</f>
        <v>57798</v>
      </c>
    </row>
    <row r="52" spans="1:11" ht="12.75">
      <c r="A52" s="171"/>
      <c r="B52" s="174"/>
      <c r="C52" s="151"/>
      <c r="D52" s="118"/>
      <c r="E52" s="136"/>
      <c r="F52" s="20">
        <v>20</v>
      </c>
      <c r="G52" s="28">
        <f>11000</f>
        <v>11000</v>
      </c>
      <c r="H52" s="28">
        <v>11000</v>
      </c>
      <c r="I52" s="28">
        <v>0</v>
      </c>
      <c r="J52" s="29">
        <f>SUM(G52:I52)</f>
        <v>22000</v>
      </c>
      <c r="K52" s="126"/>
    </row>
    <row r="53" spans="1:11" ht="12.75">
      <c r="A53" s="171"/>
      <c r="B53" s="174"/>
      <c r="C53" s="151"/>
      <c r="D53" s="118"/>
      <c r="E53" s="136"/>
      <c r="F53" s="20">
        <v>30</v>
      </c>
      <c r="G53" s="28">
        <v>0</v>
      </c>
      <c r="H53" s="28">
        <v>0</v>
      </c>
      <c r="I53" s="28">
        <v>0</v>
      </c>
      <c r="J53" s="29">
        <f>SUM(G53:I53)</f>
        <v>0</v>
      </c>
      <c r="K53" s="126"/>
    </row>
    <row r="54" spans="1:11" ht="12.75">
      <c r="A54" s="171"/>
      <c r="B54" s="174"/>
      <c r="C54" s="151"/>
      <c r="D54" s="118"/>
      <c r="E54" s="136"/>
      <c r="F54" s="20">
        <v>40</v>
      </c>
      <c r="G54" s="28">
        <v>0</v>
      </c>
      <c r="H54" s="28">
        <v>0</v>
      </c>
      <c r="I54" s="28">
        <v>0</v>
      </c>
      <c r="J54" s="29">
        <f>SUM(G54:I54)</f>
        <v>0</v>
      </c>
      <c r="K54" s="126"/>
    </row>
    <row r="55" spans="1:11" ht="66" customHeight="1">
      <c r="A55" s="171"/>
      <c r="B55" s="174"/>
      <c r="C55" s="151"/>
      <c r="D55" s="139"/>
      <c r="E55" s="137"/>
      <c r="F55" s="65">
        <v>50</v>
      </c>
      <c r="G55" s="66">
        <v>0</v>
      </c>
      <c r="H55" s="66">
        <v>0</v>
      </c>
      <c r="I55" s="66">
        <v>0</v>
      </c>
      <c r="J55" s="67">
        <f>SUM(G55:I55)</f>
        <v>0</v>
      </c>
      <c r="K55" s="126"/>
    </row>
    <row r="56" spans="1:11" ht="12.75" customHeight="1" thickBot="1">
      <c r="A56" s="171"/>
      <c r="B56" s="174"/>
      <c r="C56" s="151"/>
      <c r="D56" s="130" t="s">
        <v>58</v>
      </c>
      <c r="E56" s="153"/>
      <c r="F56" s="154"/>
      <c r="G56" s="30">
        <f>SUM(G51:G55)</f>
        <v>11000</v>
      </c>
      <c r="H56" s="30">
        <f>SUM(H51:H55)</f>
        <v>11000</v>
      </c>
      <c r="I56" s="30">
        <f>SUM(I51:I55)</f>
        <v>0</v>
      </c>
      <c r="J56" s="30">
        <f>H56+G56</f>
        <v>22000</v>
      </c>
      <c r="K56" s="126"/>
    </row>
    <row r="57" spans="1:11" ht="12.75" customHeight="1" thickTop="1">
      <c r="A57" s="171"/>
      <c r="B57" s="174"/>
      <c r="C57" s="151"/>
      <c r="D57" s="138" t="s">
        <v>175</v>
      </c>
      <c r="E57" s="135" t="s">
        <v>104</v>
      </c>
      <c r="F57" s="20">
        <v>10</v>
      </c>
      <c r="G57" s="29">
        <v>0</v>
      </c>
      <c r="H57" s="29">
        <v>0</v>
      </c>
      <c r="I57" s="28">
        <v>0</v>
      </c>
      <c r="J57" s="29">
        <f>G57+H57</f>
        <v>0</v>
      </c>
      <c r="K57" s="126"/>
    </row>
    <row r="58" spans="1:11" ht="12.75">
      <c r="A58" s="171"/>
      <c r="B58" s="174"/>
      <c r="C58" s="151"/>
      <c r="D58" s="118"/>
      <c r="E58" s="136"/>
      <c r="F58" s="20">
        <v>20</v>
      </c>
      <c r="G58" s="58">
        <f>11000+7106</f>
        <v>18106</v>
      </c>
      <c r="H58" s="58">
        <v>11000</v>
      </c>
      <c r="I58" s="28">
        <v>0</v>
      </c>
      <c r="J58" s="29">
        <f>SUM(G58:I58)</f>
        <v>29106</v>
      </c>
      <c r="K58" s="126"/>
    </row>
    <row r="59" spans="1:11" ht="12.75">
      <c r="A59" s="171"/>
      <c r="B59" s="174"/>
      <c r="C59" s="151"/>
      <c r="D59" s="118"/>
      <c r="E59" s="136"/>
      <c r="F59" s="20">
        <v>30</v>
      </c>
      <c r="G59" s="28">
        <v>0</v>
      </c>
      <c r="H59" s="28">
        <v>0</v>
      </c>
      <c r="I59" s="28">
        <v>0</v>
      </c>
      <c r="J59" s="29">
        <f>SUM(G59:I59)</f>
        <v>0</v>
      </c>
      <c r="K59" s="126"/>
    </row>
    <row r="60" spans="1:11" ht="12.75">
      <c r="A60" s="171"/>
      <c r="B60" s="174"/>
      <c r="C60" s="151"/>
      <c r="D60" s="118"/>
      <c r="E60" s="136"/>
      <c r="F60" s="20">
        <v>40</v>
      </c>
      <c r="G60" s="28">
        <v>0</v>
      </c>
      <c r="H60" s="28">
        <v>0</v>
      </c>
      <c r="I60" s="28">
        <v>0</v>
      </c>
      <c r="J60" s="29">
        <f>SUM(G60:I60)</f>
        <v>0</v>
      </c>
      <c r="K60" s="126"/>
    </row>
    <row r="61" spans="1:11" ht="88.5" customHeight="1">
      <c r="A61" s="171"/>
      <c r="B61" s="174"/>
      <c r="C61" s="151"/>
      <c r="D61" s="139"/>
      <c r="E61" s="137"/>
      <c r="F61" s="65">
        <v>50</v>
      </c>
      <c r="G61" s="66">
        <v>0</v>
      </c>
      <c r="H61" s="66">
        <v>6692</v>
      </c>
      <c r="I61" s="66">
        <v>0</v>
      </c>
      <c r="J61" s="67">
        <f>SUM(G61:I61)</f>
        <v>6692</v>
      </c>
      <c r="K61" s="126"/>
    </row>
    <row r="62" spans="1:11" ht="15.75" customHeight="1">
      <c r="A62" s="171"/>
      <c r="B62" s="174"/>
      <c r="C62" s="151"/>
      <c r="D62" s="144" t="s">
        <v>58</v>
      </c>
      <c r="E62" s="131"/>
      <c r="F62" s="132"/>
      <c r="G62" s="30">
        <f>SUM(G57:G61)</f>
        <v>18106</v>
      </c>
      <c r="H62" s="30">
        <f>SUM(H57:H61)</f>
        <v>17692</v>
      </c>
      <c r="I62" s="30">
        <f>SUM(I57:I61)</f>
        <v>0</v>
      </c>
      <c r="J62" s="30">
        <f>G62+H62</f>
        <v>35798</v>
      </c>
      <c r="K62" s="126"/>
    </row>
    <row r="63" spans="1:11" ht="13.5" thickBot="1">
      <c r="A63" s="172"/>
      <c r="B63" s="175"/>
      <c r="C63" s="152"/>
      <c r="D63" s="109" t="s">
        <v>65</v>
      </c>
      <c r="E63" s="133"/>
      <c r="F63" s="134"/>
      <c r="G63" s="33">
        <f>G62+G56</f>
        <v>29106</v>
      </c>
      <c r="H63" s="33">
        <f>H62+H56</f>
        <v>28692</v>
      </c>
      <c r="I63" s="32">
        <f>I56+I62</f>
        <v>0</v>
      </c>
      <c r="J63" s="33">
        <f>SUM(G63:I63)</f>
        <v>57798</v>
      </c>
      <c r="K63" s="127"/>
    </row>
    <row r="64" spans="1:11" ht="14.25" thickBot="1" thickTop="1">
      <c r="A64" s="75" t="s">
        <v>48</v>
      </c>
      <c r="B64" s="25"/>
      <c r="C64" s="26"/>
      <c r="D64" s="26"/>
      <c r="E64" s="25"/>
      <c r="F64" s="49"/>
      <c r="G64" s="34">
        <f>G63+G50</f>
        <v>58212</v>
      </c>
      <c r="H64" s="34">
        <f>H63+H50</f>
        <v>57384</v>
      </c>
      <c r="I64" s="35">
        <f>I63+I50</f>
        <v>0</v>
      </c>
      <c r="J64" s="34">
        <f>G64+H64</f>
        <v>115596</v>
      </c>
      <c r="K64" s="38">
        <f>K51+K38</f>
        <v>115596</v>
      </c>
    </row>
    <row r="65" spans="1:11" ht="14.25" customHeight="1" thickTop="1">
      <c r="A65" s="145" t="s">
        <v>134</v>
      </c>
      <c r="B65" s="148" t="s">
        <v>77</v>
      </c>
      <c r="C65" s="165" t="s">
        <v>159</v>
      </c>
      <c r="D65" s="165" t="s">
        <v>176</v>
      </c>
      <c r="E65" s="189" t="s">
        <v>104</v>
      </c>
      <c r="F65" s="20">
        <v>10</v>
      </c>
      <c r="G65" s="29">
        <v>0</v>
      </c>
      <c r="H65" s="29">
        <v>0</v>
      </c>
      <c r="I65" s="29">
        <v>0</v>
      </c>
      <c r="J65" s="29">
        <f>SUM(G65:I65)</f>
        <v>0</v>
      </c>
      <c r="K65" s="125">
        <f>J70</f>
        <v>66598</v>
      </c>
    </row>
    <row r="66" spans="1:11" ht="12.75">
      <c r="A66" s="146"/>
      <c r="B66" s="149"/>
      <c r="C66" s="151"/>
      <c r="D66" s="151"/>
      <c r="E66" s="169"/>
      <c r="F66" s="20">
        <v>20</v>
      </c>
      <c r="G66" s="58">
        <f>52800+7106</f>
        <v>59906</v>
      </c>
      <c r="H66" s="58">
        <v>0</v>
      </c>
      <c r="I66" s="28">
        <v>0</v>
      </c>
      <c r="J66" s="29">
        <f>SUM(G66:I66)</f>
        <v>59906</v>
      </c>
      <c r="K66" s="126"/>
    </row>
    <row r="67" spans="1:11" ht="12.75">
      <c r="A67" s="146"/>
      <c r="B67" s="149"/>
      <c r="C67" s="151"/>
      <c r="D67" s="151"/>
      <c r="E67" s="169"/>
      <c r="F67" s="20">
        <v>30</v>
      </c>
      <c r="G67" s="28">
        <v>0</v>
      </c>
      <c r="H67" s="28">
        <v>0</v>
      </c>
      <c r="I67" s="28">
        <v>0</v>
      </c>
      <c r="J67" s="29">
        <f>SUM(G67:I67)</f>
        <v>0</v>
      </c>
      <c r="K67" s="126"/>
    </row>
    <row r="68" spans="1:11" ht="12.75">
      <c r="A68" s="146"/>
      <c r="B68" s="149"/>
      <c r="C68" s="151"/>
      <c r="D68" s="151"/>
      <c r="E68" s="169"/>
      <c r="F68" s="20">
        <v>40</v>
      </c>
      <c r="G68" s="28">
        <v>0</v>
      </c>
      <c r="H68" s="28">
        <v>0</v>
      </c>
      <c r="I68" s="28">
        <v>0</v>
      </c>
      <c r="J68" s="29">
        <f>SUM(G68:I68)</f>
        <v>0</v>
      </c>
      <c r="K68" s="126"/>
    </row>
    <row r="69" spans="1:11" ht="123" customHeight="1">
      <c r="A69" s="146"/>
      <c r="B69" s="149"/>
      <c r="C69" s="151"/>
      <c r="D69" s="166"/>
      <c r="E69" s="170"/>
      <c r="F69" s="65">
        <v>50</v>
      </c>
      <c r="G69" s="66">
        <v>0</v>
      </c>
      <c r="H69" s="66">
        <v>6692</v>
      </c>
      <c r="I69" s="66">
        <v>0</v>
      </c>
      <c r="J69" s="67">
        <f>SUM(G69:I69)</f>
        <v>6692</v>
      </c>
      <c r="K69" s="126"/>
    </row>
    <row r="70" spans="1:11" ht="12.75">
      <c r="A70" s="146"/>
      <c r="B70" s="149"/>
      <c r="C70" s="151"/>
      <c r="D70" s="130" t="s">
        <v>57</v>
      </c>
      <c r="E70" s="131"/>
      <c r="F70" s="132"/>
      <c r="G70" s="30">
        <f>SUM(G65:G69)</f>
        <v>59906</v>
      </c>
      <c r="H70" s="30">
        <f>SUM(H65:H69)</f>
        <v>6692</v>
      </c>
      <c r="I70" s="30">
        <f>SUM(I65:I69)</f>
        <v>0</v>
      </c>
      <c r="J70" s="30">
        <f>SUM(J65:J69)</f>
        <v>66598</v>
      </c>
      <c r="K70" s="126"/>
    </row>
    <row r="71" spans="1:11" ht="15" customHeight="1" thickBot="1">
      <c r="A71" s="146"/>
      <c r="B71" s="149"/>
      <c r="C71" s="166"/>
      <c r="D71" s="109" t="s">
        <v>72</v>
      </c>
      <c r="E71" s="133"/>
      <c r="F71" s="134"/>
      <c r="G71" s="32">
        <f>G70</f>
        <v>59906</v>
      </c>
      <c r="H71" s="32">
        <f>H70</f>
        <v>6692</v>
      </c>
      <c r="I71" s="32">
        <f>I70</f>
        <v>0</v>
      </c>
      <c r="J71" s="32">
        <f aca="true" t="shared" si="1" ref="J71:J76">SUM(G71:I71)</f>
        <v>66598</v>
      </c>
      <c r="K71" s="197"/>
    </row>
    <row r="72" spans="1:11" ht="12.75" customHeight="1" thickTop="1">
      <c r="A72" s="146"/>
      <c r="B72" s="149"/>
      <c r="C72" s="176" t="s">
        <v>88</v>
      </c>
      <c r="D72" s="167" t="s">
        <v>177</v>
      </c>
      <c r="E72" s="189" t="s">
        <v>101</v>
      </c>
      <c r="F72" s="20">
        <v>10</v>
      </c>
      <c r="G72" s="29">
        <v>0</v>
      </c>
      <c r="H72" s="29">
        <v>0</v>
      </c>
      <c r="I72" s="29">
        <v>0</v>
      </c>
      <c r="J72" s="29">
        <f t="shared" si="1"/>
        <v>0</v>
      </c>
      <c r="K72" s="126">
        <f>J77+J83</f>
        <v>172198</v>
      </c>
    </row>
    <row r="73" spans="1:11" ht="12.75">
      <c r="A73" s="146"/>
      <c r="B73" s="149"/>
      <c r="C73" s="151"/>
      <c r="D73" s="151"/>
      <c r="E73" s="169"/>
      <c r="F73" s="20">
        <v>20</v>
      </c>
      <c r="G73" s="28">
        <v>50000</v>
      </c>
      <c r="H73" s="28">
        <v>25000</v>
      </c>
      <c r="I73" s="28">
        <v>0</v>
      </c>
      <c r="J73" s="29">
        <f t="shared" si="1"/>
        <v>75000</v>
      </c>
      <c r="K73" s="126"/>
    </row>
    <row r="74" spans="1:11" ht="12.75">
      <c r="A74" s="146"/>
      <c r="B74" s="149"/>
      <c r="C74" s="151"/>
      <c r="D74" s="151"/>
      <c r="E74" s="169"/>
      <c r="F74" s="20">
        <v>30</v>
      </c>
      <c r="G74" s="28">
        <v>0</v>
      </c>
      <c r="H74" s="28">
        <v>0</v>
      </c>
      <c r="I74" s="28">
        <v>0</v>
      </c>
      <c r="J74" s="29">
        <f t="shared" si="1"/>
        <v>0</v>
      </c>
      <c r="K74" s="126"/>
    </row>
    <row r="75" spans="1:11" ht="12.75">
      <c r="A75" s="146"/>
      <c r="B75" s="149"/>
      <c r="C75" s="151"/>
      <c r="D75" s="151"/>
      <c r="E75" s="169"/>
      <c r="F75" s="20">
        <v>40</v>
      </c>
      <c r="G75" s="28">
        <v>0</v>
      </c>
      <c r="H75" s="28">
        <v>0</v>
      </c>
      <c r="I75" s="28">
        <v>0</v>
      </c>
      <c r="J75" s="29">
        <f t="shared" si="1"/>
        <v>0</v>
      </c>
      <c r="K75" s="126"/>
    </row>
    <row r="76" spans="1:11" ht="109.5" customHeight="1">
      <c r="A76" s="146"/>
      <c r="B76" s="149"/>
      <c r="C76" s="151"/>
      <c r="D76" s="166"/>
      <c r="E76" s="170"/>
      <c r="F76" s="65">
        <v>50</v>
      </c>
      <c r="G76" s="66">
        <v>0</v>
      </c>
      <c r="H76" s="66">
        <v>0</v>
      </c>
      <c r="I76" s="66">
        <v>0</v>
      </c>
      <c r="J76" s="67">
        <f t="shared" si="1"/>
        <v>0</v>
      </c>
      <c r="K76" s="126"/>
    </row>
    <row r="77" spans="1:11" ht="13.5" thickBot="1">
      <c r="A77" s="146"/>
      <c r="B77" s="149"/>
      <c r="C77" s="151"/>
      <c r="D77" s="130" t="s">
        <v>69</v>
      </c>
      <c r="E77" s="131"/>
      <c r="F77" s="132"/>
      <c r="G77" s="30">
        <f>SUM(G72:G76)</f>
        <v>50000</v>
      </c>
      <c r="H77" s="30">
        <f>SUM(H72:H76)</f>
        <v>25000</v>
      </c>
      <c r="I77" s="30">
        <f>SUM(I72:I76)</f>
        <v>0</v>
      </c>
      <c r="J77" s="30">
        <f>SUM(J72:J76)</f>
        <v>75000</v>
      </c>
      <c r="K77" s="126"/>
    </row>
    <row r="78" spans="1:11" ht="13.5" customHeight="1" thickTop="1">
      <c r="A78" s="146"/>
      <c r="B78" s="149"/>
      <c r="C78" s="151"/>
      <c r="D78" s="167" t="s">
        <v>191</v>
      </c>
      <c r="E78" s="168" t="s">
        <v>104</v>
      </c>
      <c r="F78" s="20">
        <v>10</v>
      </c>
      <c r="G78" s="29">
        <v>0</v>
      </c>
      <c r="H78" s="29">
        <v>0</v>
      </c>
      <c r="I78" s="28">
        <v>0</v>
      </c>
      <c r="J78" s="29">
        <f>SUM(G78:I78)</f>
        <v>0</v>
      </c>
      <c r="K78" s="126"/>
    </row>
    <row r="79" spans="1:11" ht="12.75">
      <c r="A79" s="146"/>
      <c r="B79" s="149"/>
      <c r="C79" s="151"/>
      <c r="D79" s="151"/>
      <c r="E79" s="169"/>
      <c r="F79" s="20">
        <v>20</v>
      </c>
      <c r="G79" s="58">
        <f>50000+7106</f>
        <v>57106</v>
      </c>
      <c r="H79" s="58">
        <v>33400</v>
      </c>
      <c r="I79" s="28">
        <v>0</v>
      </c>
      <c r="J79" s="29">
        <f>SUM(G79:I79)</f>
        <v>90506</v>
      </c>
      <c r="K79" s="126"/>
    </row>
    <row r="80" spans="1:11" ht="12.75">
      <c r="A80" s="146"/>
      <c r="B80" s="149"/>
      <c r="C80" s="151"/>
      <c r="D80" s="151"/>
      <c r="E80" s="169"/>
      <c r="F80" s="20">
        <v>30</v>
      </c>
      <c r="G80" s="28">
        <v>0</v>
      </c>
      <c r="H80" s="28">
        <v>0</v>
      </c>
      <c r="I80" s="28">
        <v>0</v>
      </c>
      <c r="J80" s="29">
        <f>SUM(G80:I80)</f>
        <v>0</v>
      </c>
      <c r="K80" s="126"/>
    </row>
    <row r="81" spans="1:11" ht="12.75">
      <c r="A81" s="146"/>
      <c r="B81" s="149"/>
      <c r="C81" s="151"/>
      <c r="D81" s="151"/>
      <c r="E81" s="169"/>
      <c r="F81" s="20">
        <v>40</v>
      </c>
      <c r="G81" s="28">
        <v>0</v>
      </c>
      <c r="H81" s="28">
        <v>0</v>
      </c>
      <c r="I81" s="28">
        <v>0</v>
      </c>
      <c r="J81" s="29">
        <f>SUM(G81:I81)</f>
        <v>0</v>
      </c>
      <c r="K81" s="126"/>
    </row>
    <row r="82" spans="1:11" ht="39.75" customHeight="1">
      <c r="A82" s="146"/>
      <c r="B82" s="149"/>
      <c r="C82" s="151"/>
      <c r="D82" s="166"/>
      <c r="E82" s="170"/>
      <c r="F82" s="65">
        <v>50</v>
      </c>
      <c r="G82" s="66">
        <v>0</v>
      </c>
      <c r="H82" s="66">
        <v>6692</v>
      </c>
      <c r="I82" s="66">
        <v>0</v>
      </c>
      <c r="J82" s="67">
        <f>SUM(G82:I82)</f>
        <v>6692</v>
      </c>
      <c r="K82" s="126"/>
    </row>
    <row r="83" spans="1:11" ht="12.75">
      <c r="A83" s="146"/>
      <c r="B83" s="149"/>
      <c r="C83" s="151"/>
      <c r="D83" s="130" t="s">
        <v>69</v>
      </c>
      <c r="E83" s="131"/>
      <c r="F83" s="132"/>
      <c r="G83" s="30">
        <f>SUM(G78:G82)</f>
        <v>57106</v>
      </c>
      <c r="H83" s="30">
        <f>SUM(H78:H82)</f>
        <v>40092</v>
      </c>
      <c r="I83" s="30">
        <f>SUM(I78:I82)</f>
        <v>0</v>
      </c>
      <c r="J83" s="30">
        <f>SUM(J78:J82)</f>
        <v>97198</v>
      </c>
      <c r="K83" s="126"/>
    </row>
    <row r="84" spans="1:11" ht="13.5" thickBot="1">
      <c r="A84" s="147"/>
      <c r="B84" s="150"/>
      <c r="C84" s="152"/>
      <c r="D84" s="160" t="s">
        <v>68</v>
      </c>
      <c r="E84" s="161"/>
      <c r="F84" s="188"/>
      <c r="G84" s="33">
        <f>G77+G83</f>
        <v>107106</v>
      </c>
      <c r="H84" s="33">
        <f>H83+H77</f>
        <v>65092</v>
      </c>
      <c r="I84" s="32">
        <f>I77+I83</f>
        <v>0</v>
      </c>
      <c r="J84" s="33">
        <f aca="true" t="shared" si="2" ref="J84:J90">SUM(G84:I84)</f>
        <v>172198</v>
      </c>
      <c r="K84" s="127"/>
    </row>
    <row r="85" spans="1:11" ht="14.25" thickBot="1" thickTop="1">
      <c r="A85" s="75" t="s">
        <v>56</v>
      </c>
      <c r="B85" s="25"/>
      <c r="C85" s="26"/>
      <c r="D85" s="26"/>
      <c r="E85" s="25"/>
      <c r="F85" s="49"/>
      <c r="G85" s="34">
        <f>G84+G71</f>
        <v>167012</v>
      </c>
      <c r="H85" s="34">
        <f>H84+H71</f>
        <v>71784</v>
      </c>
      <c r="I85" s="35">
        <f>I71+I84</f>
        <v>0</v>
      </c>
      <c r="J85" s="34">
        <f t="shared" si="2"/>
        <v>238796</v>
      </c>
      <c r="K85" s="36">
        <f>K72+K65</f>
        <v>238796</v>
      </c>
    </row>
    <row r="86" spans="1:11" ht="14.25" customHeight="1" thickTop="1">
      <c r="A86" s="177" t="s">
        <v>0</v>
      </c>
      <c r="B86" s="148" t="s">
        <v>132</v>
      </c>
      <c r="C86" s="165" t="s">
        <v>85</v>
      </c>
      <c r="D86" s="120" t="s">
        <v>178</v>
      </c>
      <c r="E86" s="135" t="s">
        <v>161</v>
      </c>
      <c r="F86" s="20">
        <v>10</v>
      </c>
      <c r="G86" s="29">
        <v>0</v>
      </c>
      <c r="H86" s="29">
        <v>90000</v>
      </c>
      <c r="I86" s="29">
        <v>0</v>
      </c>
      <c r="J86" s="29">
        <f t="shared" si="2"/>
        <v>90000</v>
      </c>
      <c r="K86" s="125">
        <f>J91+J97</f>
        <v>609542.5700000001</v>
      </c>
    </row>
    <row r="87" spans="1:11" ht="12.75">
      <c r="A87" s="171"/>
      <c r="B87" s="174"/>
      <c r="C87" s="151"/>
      <c r="D87" s="118"/>
      <c r="E87" s="136"/>
      <c r="F87" s="20">
        <v>20</v>
      </c>
      <c r="G87" s="58">
        <v>0</v>
      </c>
      <c r="H87" s="58">
        <v>0</v>
      </c>
      <c r="I87" s="28">
        <v>0</v>
      </c>
      <c r="J87" s="29">
        <f t="shared" si="2"/>
        <v>0</v>
      </c>
      <c r="K87" s="126"/>
    </row>
    <row r="88" spans="1:11" ht="12.75">
      <c r="A88" s="171"/>
      <c r="B88" s="174"/>
      <c r="C88" s="151"/>
      <c r="D88" s="118"/>
      <c r="E88" s="136"/>
      <c r="F88" s="20">
        <v>30</v>
      </c>
      <c r="G88" s="28">
        <v>0</v>
      </c>
      <c r="H88" s="28">
        <v>0</v>
      </c>
      <c r="I88" s="28">
        <v>0</v>
      </c>
      <c r="J88" s="29">
        <f t="shared" si="2"/>
        <v>0</v>
      </c>
      <c r="K88" s="126"/>
    </row>
    <row r="89" spans="1:11" ht="12.75">
      <c r="A89" s="171"/>
      <c r="B89" s="174"/>
      <c r="C89" s="151"/>
      <c r="D89" s="118"/>
      <c r="E89" s="136"/>
      <c r="F89" s="20">
        <v>40</v>
      </c>
      <c r="G89" s="28">
        <v>0</v>
      </c>
      <c r="H89" s="28">
        <v>61888.43</v>
      </c>
      <c r="I89" s="28">
        <v>0</v>
      </c>
      <c r="J89" s="29">
        <f t="shared" si="2"/>
        <v>61888.43</v>
      </c>
      <c r="K89" s="126"/>
    </row>
    <row r="90" spans="1:11" ht="74.25" customHeight="1">
      <c r="A90" s="171"/>
      <c r="B90" s="174"/>
      <c r="C90" s="151"/>
      <c r="D90" s="139"/>
      <c r="E90" s="137"/>
      <c r="F90" s="65">
        <v>50</v>
      </c>
      <c r="G90" s="66">
        <v>0</v>
      </c>
      <c r="H90" s="66">
        <v>0</v>
      </c>
      <c r="I90" s="66">
        <v>0</v>
      </c>
      <c r="J90" s="67">
        <f t="shared" si="2"/>
        <v>0</v>
      </c>
      <c r="K90" s="126"/>
    </row>
    <row r="91" spans="1:11" ht="13.5" thickBot="1">
      <c r="A91" s="171"/>
      <c r="B91" s="174"/>
      <c r="C91" s="151"/>
      <c r="D91" s="144" t="s">
        <v>55</v>
      </c>
      <c r="E91" s="131"/>
      <c r="F91" s="132"/>
      <c r="G91" s="30">
        <f>SUM(G86:G90)</f>
        <v>0</v>
      </c>
      <c r="H91" s="30">
        <f>SUM(H86:H90)</f>
        <v>151888.43</v>
      </c>
      <c r="I91" s="30">
        <f>SUM(I86:I90)</f>
        <v>0</v>
      </c>
      <c r="J91" s="30">
        <f>SUM(J86:J90)</f>
        <v>151888.43</v>
      </c>
      <c r="K91" s="126"/>
    </row>
    <row r="92" spans="1:11" ht="13.5" thickTop="1">
      <c r="A92" s="171"/>
      <c r="B92" s="174"/>
      <c r="C92" s="151"/>
      <c r="D92" s="167" t="s">
        <v>200</v>
      </c>
      <c r="E92" s="168" t="s">
        <v>139</v>
      </c>
      <c r="F92" s="20">
        <v>10</v>
      </c>
      <c r="G92" s="29">
        <v>0</v>
      </c>
      <c r="H92" s="29">
        <v>0</v>
      </c>
      <c r="I92" s="29">
        <v>0</v>
      </c>
      <c r="J92" s="29">
        <f>SUM(G92:I92)</f>
        <v>0</v>
      </c>
      <c r="K92" s="126"/>
    </row>
    <row r="93" spans="1:11" ht="12.75">
      <c r="A93" s="171"/>
      <c r="B93" s="174"/>
      <c r="C93" s="151"/>
      <c r="D93" s="151"/>
      <c r="E93" s="169"/>
      <c r="F93" s="20">
        <v>20</v>
      </c>
      <c r="G93" s="59">
        <f>181500+7106.14</f>
        <v>188606.14</v>
      </c>
      <c r="H93" s="59">
        <f>107000+18925</f>
        <v>125925</v>
      </c>
      <c r="I93" s="28">
        <v>0</v>
      </c>
      <c r="J93" s="29">
        <f>SUM(G93:I93)</f>
        <v>314531.14</v>
      </c>
      <c r="K93" s="126"/>
    </row>
    <row r="94" spans="1:11" ht="12.75">
      <c r="A94" s="171"/>
      <c r="B94" s="174"/>
      <c r="C94" s="151"/>
      <c r="D94" s="151"/>
      <c r="E94" s="169"/>
      <c r="F94" s="20">
        <v>30</v>
      </c>
      <c r="G94" s="28">
        <v>0</v>
      </c>
      <c r="H94" s="28">
        <v>0</v>
      </c>
      <c r="I94" s="28">
        <v>0</v>
      </c>
      <c r="J94" s="29">
        <f>SUM(G94:I94)</f>
        <v>0</v>
      </c>
      <c r="K94" s="126"/>
    </row>
    <row r="95" spans="1:11" ht="12.75">
      <c r="A95" s="171"/>
      <c r="B95" s="174"/>
      <c r="C95" s="151"/>
      <c r="D95" s="151"/>
      <c r="E95" s="169"/>
      <c r="F95" s="20">
        <v>40</v>
      </c>
      <c r="G95" s="28">
        <v>0</v>
      </c>
      <c r="H95" s="28">
        <v>136431</v>
      </c>
      <c r="I95" s="28">
        <v>0</v>
      </c>
      <c r="J95" s="29">
        <f>SUM(G95:I95)</f>
        <v>136431</v>
      </c>
      <c r="K95" s="126"/>
    </row>
    <row r="96" spans="1:11" ht="27.75" customHeight="1">
      <c r="A96" s="171"/>
      <c r="B96" s="174"/>
      <c r="C96" s="151"/>
      <c r="D96" s="166"/>
      <c r="E96" s="170"/>
      <c r="F96" s="65">
        <v>50</v>
      </c>
      <c r="G96" s="66">
        <v>0</v>
      </c>
      <c r="H96" s="66">
        <v>6692</v>
      </c>
      <c r="I96" s="66">
        <v>0</v>
      </c>
      <c r="J96" s="67">
        <f>SUM(G96:I96)</f>
        <v>6692</v>
      </c>
      <c r="K96" s="126"/>
    </row>
    <row r="97" spans="1:11" ht="12.75">
      <c r="A97" s="171"/>
      <c r="B97" s="174"/>
      <c r="C97" s="151"/>
      <c r="D97" s="144" t="s">
        <v>55</v>
      </c>
      <c r="E97" s="131"/>
      <c r="F97" s="132"/>
      <c r="G97" s="30">
        <f>SUM(G92:G96)</f>
        <v>188606.14</v>
      </c>
      <c r="H97" s="30">
        <f>SUM(H92:H96)</f>
        <v>269048</v>
      </c>
      <c r="I97" s="30">
        <f>SUM(I92:I96)</f>
        <v>0</v>
      </c>
      <c r="J97" s="30">
        <f>SUM(J92:J96)</f>
        <v>457654.14</v>
      </c>
      <c r="K97" s="126"/>
    </row>
    <row r="98" spans="1:11" ht="13.5" thickBot="1">
      <c r="A98" s="171"/>
      <c r="B98" s="174"/>
      <c r="C98" s="166"/>
      <c r="D98" s="160" t="s">
        <v>67</v>
      </c>
      <c r="E98" s="161"/>
      <c r="F98" s="162"/>
      <c r="G98" s="32">
        <f>G97+G91</f>
        <v>188606.14</v>
      </c>
      <c r="H98" s="32">
        <f>H97+H91</f>
        <v>420936.43</v>
      </c>
      <c r="I98" s="32">
        <f>I91+I97</f>
        <v>0</v>
      </c>
      <c r="J98" s="32">
        <f aca="true" t="shared" si="3" ref="J98:J103">SUM(G98:I98)</f>
        <v>609542.5700000001</v>
      </c>
      <c r="K98" s="127"/>
    </row>
    <row r="99" spans="1:11" ht="13.5" customHeight="1" thickTop="1">
      <c r="A99" s="171"/>
      <c r="B99" s="174"/>
      <c r="C99" s="164" t="s">
        <v>84</v>
      </c>
      <c r="D99" s="138" t="s">
        <v>179</v>
      </c>
      <c r="E99" s="135" t="s">
        <v>101</v>
      </c>
      <c r="F99" s="20">
        <v>10</v>
      </c>
      <c r="G99" s="55">
        <v>0</v>
      </c>
      <c r="H99" s="55">
        <v>0</v>
      </c>
      <c r="I99" s="28">
        <v>0</v>
      </c>
      <c r="J99" s="29">
        <f t="shared" si="3"/>
        <v>0</v>
      </c>
      <c r="K99" s="125">
        <f>J104+J110+J116</f>
        <v>626446.84</v>
      </c>
    </row>
    <row r="100" spans="1:11" ht="12.75">
      <c r="A100" s="171"/>
      <c r="B100" s="174"/>
      <c r="C100" s="118"/>
      <c r="D100" s="118"/>
      <c r="E100" s="136"/>
      <c r="F100" s="20">
        <v>20</v>
      </c>
      <c r="G100" s="58">
        <v>100000</v>
      </c>
      <c r="H100" s="58">
        <v>0</v>
      </c>
      <c r="I100" s="28">
        <v>0</v>
      </c>
      <c r="J100" s="29">
        <f t="shared" si="3"/>
        <v>100000</v>
      </c>
      <c r="K100" s="126"/>
    </row>
    <row r="101" spans="1:11" ht="12.75">
      <c r="A101" s="171"/>
      <c r="B101" s="174"/>
      <c r="C101" s="118"/>
      <c r="D101" s="118"/>
      <c r="E101" s="136"/>
      <c r="F101" s="20">
        <v>30</v>
      </c>
      <c r="G101" s="28">
        <v>0</v>
      </c>
      <c r="H101" s="28">
        <v>0</v>
      </c>
      <c r="I101" s="28">
        <v>0</v>
      </c>
      <c r="J101" s="29">
        <f t="shared" si="3"/>
        <v>0</v>
      </c>
      <c r="K101" s="126"/>
    </row>
    <row r="102" spans="1:11" ht="12.75">
      <c r="A102" s="171"/>
      <c r="B102" s="174"/>
      <c r="C102" s="118"/>
      <c r="D102" s="118"/>
      <c r="E102" s="136"/>
      <c r="F102" s="20">
        <v>40</v>
      </c>
      <c r="G102" s="28">
        <v>0</v>
      </c>
      <c r="H102" s="28">
        <v>0</v>
      </c>
      <c r="I102" s="28">
        <v>0</v>
      </c>
      <c r="J102" s="29">
        <f t="shared" si="3"/>
        <v>0</v>
      </c>
      <c r="K102" s="126"/>
    </row>
    <row r="103" spans="1:11" ht="120.75" customHeight="1">
      <c r="A103" s="171"/>
      <c r="B103" s="174"/>
      <c r="C103" s="118"/>
      <c r="D103" s="139"/>
      <c r="E103" s="137"/>
      <c r="F103" s="65">
        <v>50</v>
      </c>
      <c r="G103" s="66">
        <v>0</v>
      </c>
      <c r="H103" s="66">
        <v>0</v>
      </c>
      <c r="I103" s="66">
        <v>0</v>
      </c>
      <c r="J103" s="67">
        <f t="shared" si="3"/>
        <v>0</v>
      </c>
      <c r="K103" s="126"/>
    </row>
    <row r="104" spans="1:11" ht="12.75" customHeight="1" thickBot="1">
      <c r="A104" s="171"/>
      <c r="B104" s="174"/>
      <c r="C104" s="118"/>
      <c r="D104" s="130" t="s">
        <v>54</v>
      </c>
      <c r="E104" s="153"/>
      <c r="F104" s="154"/>
      <c r="G104" s="30">
        <f>SUM(G99:G103)</f>
        <v>100000</v>
      </c>
      <c r="H104" s="30">
        <f>SUM(H99:H103)</f>
        <v>0</v>
      </c>
      <c r="I104" s="30">
        <f>SUM(I99:I103)</f>
        <v>0</v>
      </c>
      <c r="J104" s="30">
        <f>SUM(J99:J103)</f>
        <v>100000</v>
      </c>
      <c r="K104" s="126"/>
    </row>
    <row r="105" spans="1:11" ht="15" customHeight="1" thickTop="1">
      <c r="A105" s="171"/>
      <c r="B105" s="174"/>
      <c r="C105" s="118"/>
      <c r="D105" s="138" t="s">
        <v>201</v>
      </c>
      <c r="E105" s="135" t="s">
        <v>102</v>
      </c>
      <c r="F105" s="56">
        <v>10</v>
      </c>
      <c r="G105" s="55">
        <v>0</v>
      </c>
      <c r="H105" s="55">
        <v>0</v>
      </c>
      <c r="I105" s="28">
        <v>0</v>
      </c>
      <c r="J105" s="29">
        <f>SUM(G105:I105)</f>
        <v>0</v>
      </c>
      <c r="K105" s="126"/>
    </row>
    <row r="106" spans="1:11" ht="12.75">
      <c r="A106" s="171"/>
      <c r="B106" s="174"/>
      <c r="C106" s="118"/>
      <c r="D106" s="118"/>
      <c r="E106" s="136"/>
      <c r="F106" s="20">
        <v>20</v>
      </c>
      <c r="G106" s="58">
        <f>81500+18500</f>
        <v>100000</v>
      </c>
      <c r="H106" s="58">
        <v>150000</v>
      </c>
      <c r="I106" s="28">
        <v>0</v>
      </c>
      <c r="J106" s="29">
        <f>SUM(G106:I106)</f>
        <v>250000</v>
      </c>
      <c r="K106" s="126"/>
    </row>
    <row r="107" spans="1:11" ht="15" customHeight="1">
      <c r="A107" s="171"/>
      <c r="B107" s="174"/>
      <c r="C107" s="118"/>
      <c r="D107" s="118"/>
      <c r="E107" s="136"/>
      <c r="F107" s="20">
        <v>30</v>
      </c>
      <c r="G107" s="28">
        <v>0</v>
      </c>
      <c r="H107" s="28">
        <v>0</v>
      </c>
      <c r="I107" s="28">
        <v>0</v>
      </c>
      <c r="J107" s="29">
        <f>SUM(G107:I107)</f>
        <v>0</v>
      </c>
      <c r="K107" s="126"/>
    </row>
    <row r="108" spans="1:11" ht="15" customHeight="1">
      <c r="A108" s="171"/>
      <c r="B108" s="174"/>
      <c r="C108" s="118"/>
      <c r="D108" s="118"/>
      <c r="E108" s="136"/>
      <c r="F108" s="20">
        <v>40</v>
      </c>
      <c r="G108" s="28">
        <v>0</v>
      </c>
      <c r="H108" s="28">
        <v>262648</v>
      </c>
      <c r="I108" s="28">
        <v>0</v>
      </c>
      <c r="J108" s="29">
        <f>SUM(G108:I108)</f>
        <v>262648</v>
      </c>
      <c r="K108" s="126"/>
    </row>
    <row r="109" spans="1:11" ht="13.5" customHeight="1">
      <c r="A109" s="171"/>
      <c r="B109" s="174"/>
      <c r="C109" s="118"/>
      <c r="D109" s="139"/>
      <c r="E109" s="137"/>
      <c r="F109" s="65">
        <v>50</v>
      </c>
      <c r="G109" s="66">
        <v>0</v>
      </c>
      <c r="H109" s="66">
        <v>0</v>
      </c>
      <c r="I109" s="66">
        <v>0</v>
      </c>
      <c r="J109" s="67">
        <f>SUM(G109:I109)</f>
        <v>0</v>
      </c>
      <c r="K109" s="126"/>
    </row>
    <row r="110" spans="1:11" ht="13.5" thickBot="1">
      <c r="A110" s="171"/>
      <c r="B110" s="174"/>
      <c r="C110" s="118"/>
      <c r="D110" s="130" t="s">
        <v>54</v>
      </c>
      <c r="E110" s="131"/>
      <c r="F110" s="132"/>
      <c r="G110" s="30">
        <f>SUM(G105:G109)</f>
        <v>100000</v>
      </c>
      <c r="H110" s="30">
        <f>SUM(H105:H109)</f>
        <v>412648</v>
      </c>
      <c r="I110" s="30">
        <f>SUM(I105:I109)</f>
        <v>0</v>
      </c>
      <c r="J110" s="30">
        <f>SUM(J105:J109)</f>
        <v>512648</v>
      </c>
      <c r="K110" s="126"/>
    </row>
    <row r="111" spans="1:11" ht="13.5" thickTop="1">
      <c r="A111" s="171"/>
      <c r="B111" s="174"/>
      <c r="C111" s="118"/>
      <c r="D111" s="138" t="s">
        <v>202</v>
      </c>
      <c r="E111" s="135" t="s">
        <v>104</v>
      </c>
      <c r="F111" s="20">
        <v>10</v>
      </c>
      <c r="G111" s="55">
        <v>0</v>
      </c>
      <c r="H111" s="55">
        <v>0</v>
      </c>
      <c r="I111" s="29">
        <v>0</v>
      </c>
      <c r="J111" s="29">
        <f>SUM(G111:I111)</f>
        <v>0</v>
      </c>
      <c r="K111" s="126"/>
    </row>
    <row r="112" spans="1:11" ht="12.75">
      <c r="A112" s="171"/>
      <c r="B112" s="174"/>
      <c r="C112" s="118"/>
      <c r="D112" s="118"/>
      <c r="E112" s="142"/>
      <c r="F112" s="20">
        <v>20</v>
      </c>
      <c r="G112" s="58">
        <v>7106</v>
      </c>
      <c r="H112" s="58">
        <v>0</v>
      </c>
      <c r="I112" s="28">
        <v>0</v>
      </c>
      <c r="J112" s="29">
        <f>SUM(G112:I112)</f>
        <v>7106</v>
      </c>
      <c r="K112" s="126"/>
    </row>
    <row r="113" spans="1:11" ht="12.75">
      <c r="A113" s="171"/>
      <c r="B113" s="174"/>
      <c r="C113" s="118"/>
      <c r="D113" s="118"/>
      <c r="E113" s="142"/>
      <c r="F113" s="20">
        <v>30</v>
      </c>
      <c r="G113" s="28">
        <v>0</v>
      </c>
      <c r="H113" s="28">
        <v>0</v>
      </c>
      <c r="I113" s="28">
        <v>0</v>
      </c>
      <c r="J113" s="29">
        <f>SUM(G113:I113)</f>
        <v>0</v>
      </c>
      <c r="K113" s="126"/>
    </row>
    <row r="114" spans="1:11" ht="12.75">
      <c r="A114" s="171"/>
      <c r="B114" s="174"/>
      <c r="C114" s="118"/>
      <c r="D114" s="118"/>
      <c r="E114" s="142"/>
      <c r="F114" s="20">
        <v>40</v>
      </c>
      <c r="G114" s="28">
        <v>0</v>
      </c>
      <c r="H114" s="28">
        <v>0</v>
      </c>
      <c r="I114" s="28">
        <v>0</v>
      </c>
      <c r="J114" s="29">
        <f>SUM(G114:I114)</f>
        <v>0</v>
      </c>
      <c r="K114" s="126"/>
    </row>
    <row r="115" spans="1:11" ht="61.5" customHeight="1">
      <c r="A115" s="171"/>
      <c r="B115" s="174"/>
      <c r="C115" s="118"/>
      <c r="D115" s="139"/>
      <c r="E115" s="143"/>
      <c r="F115" s="65">
        <v>50</v>
      </c>
      <c r="G115" s="66">
        <v>0</v>
      </c>
      <c r="H115" s="66">
        <v>6692.84</v>
      </c>
      <c r="I115" s="66">
        <v>0</v>
      </c>
      <c r="J115" s="67">
        <f>SUM(G115:I115)</f>
        <v>6692.84</v>
      </c>
      <c r="K115" s="126"/>
    </row>
    <row r="116" spans="1:11" ht="12" customHeight="1">
      <c r="A116" s="171"/>
      <c r="B116" s="174"/>
      <c r="C116" s="118"/>
      <c r="D116" s="130" t="s">
        <v>53</v>
      </c>
      <c r="E116" s="131"/>
      <c r="F116" s="132"/>
      <c r="G116" s="30">
        <f>SUM(G111:G115)</f>
        <v>7106</v>
      </c>
      <c r="H116" s="30">
        <f>SUM(H111:H115)</f>
        <v>6692.84</v>
      </c>
      <c r="I116" s="30">
        <f>SUM(I111:I115)</f>
        <v>0</v>
      </c>
      <c r="J116" s="30">
        <f>SUM(J111:J115)</f>
        <v>13798.84</v>
      </c>
      <c r="K116" s="126"/>
    </row>
    <row r="117" spans="1:11" ht="13.5" thickBot="1">
      <c r="A117" s="171"/>
      <c r="B117" s="175"/>
      <c r="C117" s="119"/>
      <c r="D117" s="109" t="s">
        <v>66</v>
      </c>
      <c r="E117" s="133"/>
      <c r="F117" s="134"/>
      <c r="G117" s="33">
        <f>G116+G110+G104</f>
        <v>207106</v>
      </c>
      <c r="H117" s="32">
        <f>H116+H110+H104</f>
        <v>419340.84</v>
      </c>
      <c r="I117" s="32">
        <f>I116+I110+I104</f>
        <v>0</v>
      </c>
      <c r="J117" s="33">
        <f>SUM(G117:I117)</f>
        <v>626446.8400000001</v>
      </c>
      <c r="K117" s="127"/>
    </row>
    <row r="118" spans="1:11" ht="14.25" thickBot="1" thickTop="1">
      <c r="A118" s="75" t="s">
        <v>52</v>
      </c>
      <c r="B118" s="25"/>
      <c r="C118" s="26"/>
      <c r="D118" s="26"/>
      <c r="E118" s="25"/>
      <c r="F118" s="49"/>
      <c r="G118" s="34">
        <f>G117+G98</f>
        <v>395712.14</v>
      </c>
      <c r="H118" s="34">
        <f>H117+H98</f>
        <v>840277.27</v>
      </c>
      <c r="I118" s="48">
        <f>I117+I98</f>
        <v>0</v>
      </c>
      <c r="J118" s="34">
        <f>G118+H118+I118</f>
        <v>1235989.4100000001</v>
      </c>
      <c r="K118" s="36">
        <f>K99+K86</f>
        <v>1235989.4100000001</v>
      </c>
    </row>
    <row r="119" spans="1:11" ht="14.25" customHeight="1" thickTop="1">
      <c r="A119" s="157" t="s">
        <v>1</v>
      </c>
      <c r="B119" s="155" t="s">
        <v>136</v>
      </c>
      <c r="C119" s="163" t="s">
        <v>135</v>
      </c>
      <c r="D119" s="120" t="s">
        <v>203</v>
      </c>
      <c r="E119" s="135" t="s">
        <v>138</v>
      </c>
      <c r="F119" s="20">
        <v>10</v>
      </c>
      <c r="G119" s="29">
        <v>72226.92</v>
      </c>
      <c r="H119" s="29">
        <v>0</v>
      </c>
      <c r="I119" s="29">
        <v>0</v>
      </c>
      <c r="J119" s="29">
        <f>SUM(G119:I119)</f>
        <v>72226.92</v>
      </c>
      <c r="K119" s="125">
        <f>J124+J130+J136</f>
        <v>925596</v>
      </c>
    </row>
    <row r="120" spans="1:11" ht="12.75">
      <c r="A120" s="158"/>
      <c r="B120" s="156"/>
      <c r="C120" s="122"/>
      <c r="D120" s="140"/>
      <c r="E120" s="136"/>
      <c r="F120" s="20">
        <v>20</v>
      </c>
      <c r="G120" s="28">
        <v>148151.28</v>
      </c>
      <c r="H120" s="58">
        <v>83319.24</v>
      </c>
      <c r="I120" s="28">
        <v>0</v>
      </c>
      <c r="J120" s="29">
        <f>SUM(G120:I120)</f>
        <v>231470.52000000002</v>
      </c>
      <c r="K120" s="126"/>
    </row>
    <row r="121" spans="1:11" ht="12.75">
      <c r="A121" s="158"/>
      <c r="B121" s="156"/>
      <c r="C121" s="122"/>
      <c r="D121" s="140"/>
      <c r="E121" s="136"/>
      <c r="F121" s="20">
        <v>30</v>
      </c>
      <c r="G121" s="28">
        <v>0</v>
      </c>
      <c r="H121" s="28">
        <v>0</v>
      </c>
      <c r="I121" s="28">
        <v>0</v>
      </c>
      <c r="J121" s="29">
        <f>SUM(G121:I121)</f>
        <v>0</v>
      </c>
      <c r="K121" s="126"/>
    </row>
    <row r="122" spans="1:11" ht="12.75" customHeight="1">
      <c r="A122" s="158"/>
      <c r="B122" s="156"/>
      <c r="C122" s="122"/>
      <c r="D122" s="140"/>
      <c r="E122" s="136"/>
      <c r="F122" s="20">
        <v>40</v>
      </c>
      <c r="G122" s="57">
        <v>0</v>
      </c>
      <c r="H122" s="57">
        <v>78000</v>
      </c>
      <c r="I122" s="58">
        <v>0</v>
      </c>
      <c r="J122" s="59">
        <f>SUM(G122:I122)</f>
        <v>78000</v>
      </c>
      <c r="K122" s="126"/>
    </row>
    <row r="123" spans="1:11" ht="72.75" customHeight="1">
      <c r="A123" s="158"/>
      <c r="B123" s="156"/>
      <c r="C123" s="122"/>
      <c r="D123" s="141"/>
      <c r="E123" s="137"/>
      <c r="F123" s="65">
        <v>50</v>
      </c>
      <c r="G123" s="66">
        <v>0</v>
      </c>
      <c r="H123" s="66">
        <v>0</v>
      </c>
      <c r="I123" s="66">
        <v>0</v>
      </c>
      <c r="J123" s="67">
        <f>SUM(G123:I123)</f>
        <v>0</v>
      </c>
      <c r="K123" s="126"/>
    </row>
    <row r="124" spans="1:11" ht="13.5" thickBot="1">
      <c r="A124" s="158"/>
      <c r="B124" s="156"/>
      <c r="C124" s="122"/>
      <c r="D124" s="130" t="s">
        <v>51</v>
      </c>
      <c r="E124" s="131"/>
      <c r="F124" s="132"/>
      <c r="G124" s="30">
        <f>SUM(G119:G123)</f>
        <v>220378.2</v>
      </c>
      <c r="H124" s="30">
        <f>SUM(H119:H123)</f>
        <v>161319.24</v>
      </c>
      <c r="I124" s="30">
        <f>SUM(I119:I123)</f>
        <v>0</v>
      </c>
      <c r="J124" s="30">
        <f>SUM(J119:J123)</f>
        <v>381697.44</v>
      </c>
      <c r="K124" s="126"/>
    </row>
    <row r="125" spans="1:11" ht="13.5" thickTop="1">
      <c r="A125" s="158"/>
      <c r="B125" s="156"/>
      <c r="C125" s="122"/>
      <c r="D125" s="138" t="s">
        <v>204</v>
      </c>
      <c r="E125" s="135" t="s">
        <v>101</v>
      </c>
      <c r="F125" s="20">
        <v>10</v>
      </c>
      <c r="G125" s="55">
        <v>0</v>
      </c>
      <c r="H125" s="55">
        <v>0</v>
      </c>
      <c r="I125" s="28">
        <v>0</v>
      </c>
      <c r="J125" s="29">
        <f>SUM(G125:I125)</f>
        <v>0</v>
      </c>
      <c r="K125" s="126"/>
    </row>
    <row r="126" spans="1:11" ht="12.75">
      <c r="A126" s="158"/>
      <c r="B126" s="156"/>
      <c r="C126" s="122"/>
      <c r="D126" s="118"/>
      <c r="E126" s="136"/>
      <c r="F126" s="20">
        <v>20</v>
      </c>
      <c r="G126" s="57">
        <v>250000</v>
      </c>
      <c r="H126" s="57">
        <f>50000+60000</f>
        <v>110000</v>
      </c>
      <c r="I126" s="28">
        <v>0</v>
      </c>
      <c r="J126" s="29">
        <f>SUM(G126:I126)</f>
        <v>360000</v>
      </c>
      <c r="K126" s="126"/>
    </row>
    <row r="127" spans="1:11" ht="12.75">
      <c r="A127" s="158"/>
      <c r="B127" s="156"/>
      <c r="C127" s="122"/>
      <c r="D127" s="118"/>
      <c r="E127" s="136"/>
      <c r="F127" s="20">
        <v>30</v>
      </c>
      <c r="G127" s="28">
        <v>0</v>
      </c>
      <c r="H127" s="28">
        <v>0</v>
      </c>
      <c r="I127" s="28">
        <v>0</v>
      </c>
      <c r="J127" s="29">
        <f>SUM(G127:I127)</f>
        <v>0</v>
      </c>
      <c r="K127" s="126"/>
    </row>
    <row r="128" spans="1:11" ht="12.75">
      <c r="A128" s="158"/>
      <c r="B128" s="156"/>
      <c r="C128" s="122"/>
      <c r="D128" s="118"/>
      <c r="E128" s="136"/>
      <c r="F128" s="20">
        <v>40</v>
      </c>
      <c r="G128" s="28">
        <v>0</v>
      </c>
      <c r="H128" s="28">
        <v>0</v>
      </c>
      <c r="I128" s="28">
        <v>0</v>
      </c>
      <c r="J128" s="29">
        <f>SUM(G128:I128)</f>
        <v>0</v>
      </c>
      <c r="K128" s="126"/>
    </row>
    <row r="129" spans="1:11" ht="60.75" customHeight="1">
      <c r="A129" s="158"/>
      <c r="B129" s="156"/>
      <c r="C129" s="122"/>
      <c r="D129" s="139"/>
      <c r="E129" s="137"/>
      <c r="F129" s="65">
        <v>50</v>
      </c>
      <c r="G129" s="66" t="s">
        <v>131</v>
      </c>
      <c r="H129" s="66">
        <v>0</v>
      </c>
      <c r="I129" s="66">
        <v>0</v>
      </c>
      <c r="J129" s="67">
        <f>SUM(G129:I129)</f>
        <v>0</v>
      </c>
      <c r="K129" s="126"/>
    </row>
    <row r="130" spans="1:11" ht="13.5" thickBot="1">
      <c r="A130" s="158"/>
      <c r="B130" s="156"/>
      <c r="C130" s="122"/>
      <c r="D130" s="130" t="s">
        <v>205</v>
      </c>
      <c r="E130" s="159"/>
      <c r="F130" s="132"/>
      <c r="G130" s="30">
        <f>SUM(G125:G129)</f>
        <v>250000</v>
      </c>
      <c r="H130" s="30">
        <f>SUM(H125:H129)</f>
        <v>110000</v>
      </c>
      <c r="I130" s="30">
        <f>SUM(I125:I129)</f>
        <v>0</v>
      </c>
      <c r="J130" s="30">
        <f>SUM(J125:J129)</f>
        <v>360000</v>
      </c>
      <c r="K130" s="126"/>
    </row>
    <row r="131" spans="1:11" ht="13.5" thickTop="1">
      <c r="A131" s="158"/>
      <c r="B131" s="156"/>
      <c r="C131" s="122"/>
      <c r="D131" s="138" t="s">
        <v>180</v>
      </c>
      <c r="E131" s="135" t="s">
        <v>104</v>
      </c>
      <c r="F131" s="20">
        <v>10</v>
      </c>
      <c r="G131" s="55">
        <v>0</v>
      </c>
      <c r="H131" s="55">
        <v>0</v>
      </c>
      <c r="I131" s="28">
        <v>0</v>
      </c>
      <c r="J131" s="29">
        <f>SUM(G131:I131)</f>
        <v>0</v>
      </c>
      <c r="K131" s="126"/>
    </row>
    <row r="132" spans="1:11" ht="12.75">
      <c r="A132" s="158"/>
      <c r="B132" s="156"/>
      <c r="C132" s="122"/>
      <c r="D132" s="118"/>
      <c r="E132" s="136"/>
      <c r="F132" s="20">
        <v>20</v>
      </c>
      <c r="G132" s="57">
        <f>46302.56+14212</f>
        <v>60514.56</v>
      </c>
      <c r="H132" s="57">
        <f>50000+60000</f>
        <v>110000</v>
      </c>
      <c r="I132" s="28">
        <v>0</v>
      </c>
      <c r="J132" s="29">
        <f>SUM(G132:I132)</f>
        <v>170514.56</v>
      </c>
      <c r="K132" s="126"/>
    </row>
    <row r="133" spans="1:11" ht="12.75">
      <c r="A133" s="158"/>
      <c r="B133" s="156"/>
      <c r="C133" s="122"/>
      <c r="D133" s="118"/>
      <c r="E133" s="136"/>
      <c r="F133" s="20">
        <v>30</v>
      </c>
      <c r="G133" s="28">
        <v>0</v>
      </c>
      <c r="H133" s="28">
        <v>0</v>
      </c>
      <c r="I133" s="28">
        <v>0</v>
      </c>
      <c r="J133" s="29">
        <f>SUM(G133:I133)</f>
        <v>0</v>
      </c>
      <c r="K133" s="126"/>
    </row>
    <row r="134" spans="1:11" ht="12.75">
      <c r="A134" s="158"/>
      <c r="B134" s="156"/>
      <c r="C134" s="122"/>
      <c r="D134" s="118"/>
      <c r="E134" s="136"/>
      <c r="F134" s="20">
        <v>40</v>
      </c>
      <c r="G134" s="28">
        <v>0</v>
      </c>
      <c r="H134" s="28">
        <v>0</v>
      </c>
      <c r="I134" s="28">
        <v>0</v>
      </c>
      <c r="J134" s="29">
        <f>SUM(G134:I134)</f>
        <v>0</v>
      </c>
      <c r="K134" s="126"/>
    </row>
    <row r="135" spans="1:11" ht="61.5" customHeight="1">
      <c r="A135" s="158"/>
      <c r="B135" s="156"/>
      <c r="C135" s="122"/>
      <c r="D135" s="139"/>
      <c r="E135" s="137"/>
      <c r="F135" s="65">
        <v>50</v>
      </c>
      <c r="G135" s="66">
        <v>0</v>
      </c>
      <c r="H135" s="66">
        <v>13384</v>
      </c>
      <c r="I135" s="66">
        <v>0</v>
      </c>
      <c r="J135" s="67">
        <f>SUM(G135:I135)</f>
        <v>13384</v>
      </c>
      <c r="K135" s="126"/>
    </row>
    <row r="136" spans="1:11" ht="12.75">
      <c r="A136" s="158"/>
      <c r="B136" s="156"/>
      <c r="C136" s="122"/>
      <c r="D136" s="130" t="s">
        <v>50</v>
      </c>
      <c r="E136" s="159"/>
      <c r="F136" s="132"/>
      <c r="G136" s="30">
        <f>SUM(G131:G135)</f>
        <v>60514.56</v>
      </c>
      <c r="H136" s="30">
        <f>SUM(H131:H135)</f>
        <v>123384</v>
      </c>
      <c r="I136" s="30">
        <f>SUM(I131:I135)</f>
        <v>0</v>
      </c>
      <c r="J136" s="30">
        <f>SUM(J131:J135)</f>
        <v>183898.56</v>
      </c>
      <c r="K136" s="126"/>
    </row>
    <row r="137" spans="1:11" ht="13.5" thickBot="1">
      <c r="A137" s="158"/>
      <c r="B137" s="156"/>
      <c r="C137" s="122"/>
      <c r="D137" s="109" t="s">
        <v>70</v>
      </c>
      <c r="E137" s="133"/>
      <c r="F137" s="134"/>
      <c r="G137" s="32">
        <f>G130+G124+G136</f>
        <v>530892.76</v>
      </c>
      <c r="H137" s="32">
        <f>H130+H124+H136</f>
        <v>394703.24</v>
      </c>
      <c r="I137" s="32">
        <f>I124+I130</f>
        <v>0</v>
      </c>
      <c r="J137" s="32">
        <f>SUM(G137:I137)</f>
        <v>925596</v>
      </c>
      <c r="K137" s="127"/>
    </row>
    <row r="138" spans="1:11" ht="14.25" thickBot="1" thickTop="1">
      <c r="A138" s="75" t="s">
        <v>49</v>
      </c>
      <c r="B138" s="25"/>
      <c r="C138" s="26"/>
      <c r="D138" s="71"/>
      <c r="E138" s="72"/>
      <c r="F138" s="73"/>
      <c r="G138" s="34">
        <f>G137</f>
        <v>530892.76</v>
      </c>
      <c r="H138" s="34">
        <f>H137</f>
        <v>394703.24</v>
      </c>
      <c r="I138" s="35">
        <v>0</v>
      </c>
      <c r="J138" s="34">
        <f>SUM(G138:H138)</f>
        <v>925596</v>
      </c>
      <c r="K138" s="36">
        <f>K119</f>
        <v>925596</v>
      </c>
    </row>
    <row r="139" spans="1:11" ht="13.5" thickTop="1">
      <c r="A139" s="145" t="s">
        <v>2</v>
      </c>
      <c r="B139" s="148" t="s">
        <v>78</v>
      </c>
      <c r="C139" s="120" t="s">
        <v>160</v>
      </c>
      <c r="D139" s="121" t="s">
        <v>181</v>
      </c>
      <c r="E139" s="123" t="s">
        <v>164</v>
      </c>
      <c r="F139" s="6">
        <v>10</v>
      </c>
      <c r="G139" s="29">
        <v>121700</v>
      </c>
      <c r="H139" s="29">
        <v>0</v>
      </c>
      <c r="I139" s="29">
        <v>0</v>
      </c>
      <c r="J139" s="29">
        <f>SUM(G139:I139)</f>
        <v>121700</v>
      </c>
      <c r="K139" s="125">
        <f>J144+J150</f>
        <v>198041.21000000002</v>
      </c>
    </row>
    <row r="140" spans="1:11" ht="12.75">
      <c r="A140" s="146"/>
      <c r="B140" s="149"/>
      <c r="C140" s="118"/>
      <c r="D140" s="122"/>
      <c r="E140" s="124"/>
      <c r="F140" s="6">
        <v>20</v>
      </c>
      <c r="G140" s="28">
        <v>0</v>
      </c>
      <c r="H140" s="28">
        <v>0</v>
      </c>
      <c r="I140" s="28">
        <v>0</v>
      </c>
      <c r="J140" s="29">
        <f>SUM(G140:I140)</f>
        <v>0</v>
      </c>
      <c r="K140" s="126"/>
    </row>
    <row r="141" spans="1:11" ht="12.75">
      <c r="A141" s="146"/>
      <c r="B141" s="149"/>
      <c r="C141" s="118"/>
      <c r="D141" s="122"/>
      <c r="E141" s="124"/>
      <c r="F141" s="6">
        <v>30</v>
      </c>
      <c r="G141" s="28">
        <v>0</v>
      </c>
      <c r="H141" s="28">
        <v>0</v>
      </c>
      <c r="I141" s="28">
        <v>0</v>
      </c>
      <c r="J141" s="29">
        <f>SUM(G141:I141)</f>
        <v>0</v>
      </c>
      <c r="K141" s="126"/>
    </row>
    <row r="142" spans="1:11" ht="12.75">
      <c r="A142" s="146"/>
      <c r="B142" s="149"/>
      <c r="C142" s="118"/>
      <c r="D142" s="122"/>
      <c r="E142" s="124"/>
      <c r="F142" s="6">
        <v>40</v>
      </c>
      <c r="G142" s="28">
        <v>0</v>
      </c>
      <c r="H142" s="28">
        <v>0</v>
      </c>
      <c r="I142" s="28">
        <v>0</v>
      </c>
      <c r="J142" s="29">
        <f>SUM(G142:I142)</f>
        <v>0</v>
      </c>
      <c r="K142" s="126"/>
    </row>
    <row r="143" spans="1:11" ht="15.75" customHeight="1">
      <c r="A143" s="146"/>
      <c r="B143" s="149"/>
      <c r="C143" s="118"/>
      <c r="D143" s="122"/>
      <c r="E143" s="124"/>
      <c r="F143" s="51">
        <v>50</v>
      </c>
      <c r="G143" s="66">
        <v>0</v>
      </c>
      <c r="H143" s="66">
        <v>1005.8</v>
      </c>
      <c r="I143" s="66">
        <v>0</v>
      </c>
      <c r="J143" s="67">
        <f>SUM(G143:I143)</f>
        <v>1005.8</v>
      </c>
      <c r="K143" s="126"/>
    </row>
    <row r="144" spans="1:11" ht="12.75">
      <c r="A144" s="146"/>
      <c r="B144" s="149"/>
      <c r="C144" s="118"/>
      <c r="D144" s="128" t="s">
        <v>73</v>
      </c>
      <c r="E144" s="129"/>
      <c r="F144" s="129"/>
      <c r="G144" s="30">
        <f>SUM(G139:G143)</f>
        <v>121700</v>
      </c>
      <c r="H144" s="30">
        <f>SUM(H139:H143)</f>
        <v>1005.8</v>
      </c>
      <c r="I144" s="30">
        <f>SUM(I139:I143)</f>
        <v>0</v>
      </c>
      <c r="J144" s="30">
        <f>SUM(J139:J143)</f>
        <v>122705.8</v>
      </c>
      <c r="K144" s="126"/>
    </row>
    <row r="145" spans="1:11" ht="15.75" customHeight="1">
      <c r="A145" s="146"/>
      <c r="B145" s="149"/>
      <c r="C145" s="118"/>
      <c r="D145" s="121" t="s">
        <v>206</v>
      </c>
      <c r="E145" s="123" t="s">
        <v>103</v>
      </c>
      <c r="F145" s="6">
        <v>10</v>
      </c>
      <c r="G145" s="55">
        <f>5147.1+7106</f>
        <v>12253.1</v>
      </c>
      <c r="H145" s="55">
        <f>5147.1+42000+9243.21</f>
        <v>56390.31</v>
      </c>
      <c r="I145" s="28">
        <v>0</v>
      </c>
      <c r="J145" s="29">
        <f>SUM(G145:I145)</f>
        <v>68643.41</v>
      </c>
      <c r="K145" s="126"/>
    </row>
    <row r="146" spans="1:11" ht="12.75">
      <c r="A146" s="146"/>
      <c r="B146" s="149"/>
      <c r="C146" s="118"/>
      <c r="D146" s="122"/>
      <c r="E146" s="124"/>
      <c r="F146" s="6">
        <v>20</v>
      </c>
      <c r="G146" s="28">
        <v>0</v>
      </c>
      <c r="H146" s="28">
        <v>0</v>
      </c>
      <c r="I146" s="28">
        <v>0</v>
      </c>
      <c r="J146" s="29">
        <f>SUM(G146:I146)</f>
        <v>0</v>
      </c>
      <c r="K146" s="126"/>
    </row>
    <row r="147" spans="1:11" ht="15.75" customHeight="1">
      <c r="A147" s="146"/>
      <c r="B147" s="149"/>
      <c r="C147" s="118"/>
      <c r="D147" s="122"/>
      <c r="E147" s="124"/>
      <c r="F147" s="6">
        <v>30</v>
      </c>
      <c r="G147" s="28">
        <v>0</v>
      </c>
      <c r="H147" s="28">
        <v>0</v>
      </c>
      <c r="I147" s="28">
        <v>0</v>
      </c>
      <c r="J147" s="29">
        <f>SUM(G147:I147)</f>
        <v>0</v>
      </c>
      <c r="K147" s="126"/>
    </row>
    <row r="148" spans="1:11" ht="12.75">
      <c r="A148" s="146"/>
      <c r="B148" s="149"/>
      <c r="C148" s="118"/>
      <c r="D148" s="122"/>
      <c r="E148" s="124"/>
      <c r="F148" s="6">
        <v>40</v>
      </c>
      <c r="G148" s="28">
        <v>0</v>
      </c>
      <c r="H148" s="28">
        <v>0</v>
      </c>
      <c r="I148" s="28">
        <v>0</v>
      </c>
      <c r="J148" s="29">
        <f>SUM(G148:I148)</f>
        <v>0</v>
      </c>
      <c r="K148" s="126"/>
    </row>
    <row r="149" spans="1:11" ht="104.25" customHeight="1">
      <c r="A149" s="146"/>
      <c r="B149" s="149"/>
      <c r="C149" s="118"/>
      <c r="D149" s="122"/>
      <c r="E149" s="124"/>
      <c r="F149" s="51">
        <v>50</v>
      </c>
      <c r="G149" s="66">
        <v>0</v>
      </c>
      <c r="H149" s="66">
        <f>6692</f>
        <v>6692</v>
      </c>
      <c r="I149" s="66">
        <v>0</v>
      </c>
      <c r="J149" s="67">
        <f>SUM(G149:I149)</f>
        <v>6692</v>
      </c>
      <c r="K149" s="126"/>
    </row>
    <row r="150" spans="1:11" ht="12.75">
      <c r="A150" s="146"/>
      <c r="B150" s="149"/>
      <c r="C150" s="118"/>
      <c r="D150" s="130" t="s">
        <v>73</v>
      </c>
      <c r="E150" s="131"/>
      <c r="F150" s="132"/>
      <c r="G150" s="30">
        <f>SUM(G145:G149)</f>
        <v>12253.1</v>
      </c>
      <c r="H150" s="30">
        <f>SUM(H145:H149)</f>
        <v>63082.31</v>
      </c>
      <c r="I150" s="30">
        <f>SUM(I145:I149)</f>
        <v>0</v>
      </c>
      <c r="J150" s="30">
        <f>SUM(J145:J149)</f>
        <v>75335.41</v>
      </c>
      <c r="K150" s="126"/>
    </row>
    <row r="151" spans="1:11" ht="13.5" thickBot="1">
      <c r="A151" s="146"/>
      <c r="B151" s="149"/>
      <c r="C151" s="119"/>
      <c r="D151" s="109" t="s">
        <v>71</v>
      </c>
      <c r="E151" s="133"/>
      <c r="F151" s="134"/>
      <c r="G151" s="70">
        <f>G150+G144</f>
        <v>133953.1</v>
      </c>
      <c r="H151" s="70">
        <f>H144+H150</f>
        <v>64088.11</v>
      </c>
      <c r="I151" s="70">
        <f>I144+I150</f>
        <v>0</v>
      </c>
      <c r="J151" s="70">
        <f>SUM(G151:H151)</f>
        <v>198041.21000000002</v>
      </c>
      <c r="K151" s="127"/>
    </row>
    <row r="152" spans="1:11" ht="13.5" customHeight="1" thickTop="1">
      <c r="A152" s="146"/>
      <c r="B152" s="149"/>
      <c r="C152" s="138" t="s">
        <v>86</v>
      </c>
      <c r="D152" s="120" t="s">
        <v>207</v>
      </c>
      <c r="E152" s="123" t="s">
        <v>162</v>
      </c>
      <c r="F152" s="20">
        <v>10</v>
      </c>
      <c r="G152" s="29">
        <v>271450</v>
      </c>
      <c r="H152" s="29">
        <v>40800</v>
      </c>
      <c r="I152" s="29">
        <v>0</v>
      </c>
      <c r="J152" s="29">
        <f>SUM(G152:I152)</f>
        <v>312250</v>
      </c>
      <c r="K152" s="198">
        <f>J157+J163</f>
        <v>638298</v>
      </c>
    </row>
    <row r="153" spans="1:11" ht="12.75">
      <c r="A153" s="146"/>
      <c r="B153" s="149"/>
      <c r="C153" s="118"/>
      <c r="D153" s="118"/>
      <c r="E153" s="124"/>
      <c r="F153" s="20">
        <v>20</v>
      </c>
      <c r="G153" s="28">
        <v>0</v>
      </c>
      <c r="H153" s="28">
        <v>0</v>
      </c>
      <c r="I153" s="28">
        <v>0</v>
      </c>
      <c r="J153" s="29">
        <f>SUM(G153:I153)</f>
        <v>0</v>
      </c>
      <c r="K153" s="199"/>
    </row>
    <row r="154" spans="1:11" ht="12.75">
      <c r="A154" s="146"/>
      <c r="B154" s="149"/>
      <c r="C154" s="118"/>
      <c r="D154" s="118"/>
      <c r="E154" s="124"/>
      <c r="F154" s="20">
        <v>30</v>
      </c>
      <c r="G154" s="28">
        <v>0</v>
      </c>
      <c r="H154" s="28">
        <v>0</v>
      </c>
      <c r="I154" s="28">
        <v>0</v>
      </c>
      <c r="J154" s="29">
        <f>SUM(G154:I154)</f>
        <v>0</v>
      </c>
      <c r="K154" s="199"/>
    </row>
    <row r="155" spans="1:11" ht="12.75">
      <c r="A155" s="146"/>
      <c r="B155" s="149"/>
      <c r="C155" s="118"/>
      <c r="D155" s="118"/>
      <c r="E155" s="124"/>
      <c r="F155" s="20">
        <v>40</v>
      </c>
      <c r="G155" s="28">
        <v>0</v>
      </c>
      <c r="H155" s="28">
        <v>0</v>
      </c>
      <c r="I155" s="28">
        <v>0</v>
      </c>
      <c r="J155" s="29">
        <f>SUM(G155:I155)</f>
        <v>0</v>
      </c>
      <c r="K155" s="199"/>
    </row>
    <row r="156" spans="1:11" ht="87" customHeight="1">
      <c r="A156" s="146"/>
      <c r="B156" s="149"/>
      <c r="C156" s="118"/>
      <c r="D156" s="139"/>
      <c r="E156" s="124"/>
      <c r="F156" s="65">
        <v>50</v>
      </c>
      <c r="G156" s="66">
        <v>0</v>
      </c>
      <c r="H156" s="66">
        <v>0</v>
      </c>
      <c r="I156" s="66">
        <v>0</v>
      </c>
      <c r="J156" s="67">
        <f>SUM(G156:I156)</f>
        <v>0</v>
      </c>
      <c r="K156" s="199"/>
    </row>
    <row r="157" spans="1:11" ht="13.5" thickBot="1">
      <c r="A157" s="146"/>
      <c r="B157" s="149"/>
      <c r="C157" s="151"/>
      <c r="D157" s="130" t="s">
        <v>208</v>
      </c>
      <c r="E157" s="153"/>
      <c r="F157" s="154"/>
      <c r="G157" s="30">
        <f>SUM(G152:G156)</f>
        <v>271450</v>
      </c>
      <c r="H157" s="30">
        <f>SUM(H152:H156)</f>
        <v>40800</v>
      </c>
      <c r="I157" s="30">
        <f>SUM(I152:I156)</f>
        <v>0</v>
      </c>
      <c r="J157" s="30">
        <f>SUM(J152:J156)</f>
        <v>312250</v>
      </c>
      <c r="K157" s="199"/>
    </row>
    <row r="158" spans="1:11" ht="13.5" thickTop="1">
      <c r="A158" s="146"/>
      <c r="B158" s="149"/>
      <c r="C158" s="151"/>
      <c r="D158" s="138" t="s">
        <v>182</v>
      </c>
      <c r="E158" s="123" t="s">
        <v>103</v>
      </c>
      <c r="F158" s="60">
        <v>10</v>
      </c>
      <c r="G158" s="55">
        <f>271450+7106</f>
        <v>278556</v>
      </c>
      <c r="H158" s="55">
        <v>40800</v>
      </c>
      <c r="I158" s="29">
        <v>0</v>
      </c>
      <c r="J158" s="29">
        <f>SUM(G158:I158)</f>
        <v>319356</v>
      </c>
      <c r="K158" s="199"/>
    </row>
    <row r="159" spans="1:11" ht="12.75">
      <c r="A159" s="146"/>
      <c r="B159" s="149"/>
      <c r="C159" s="151"/>
      <c r="D159" s="118"/>
      <c r="E159" s="124"/>
      <c r="F159" s="20">
        <v>20</v>
      </c>
      <c r="G159" s="28">
        <v>0</v>
      </c>
      <c r="H159" s="28">
        <v>0</v>
      </c>
      <c r="I159" s="28">
        <v>0</v>
      </c>
      <c r="J159" s="29">
        <f>SUM(G159:I159)</f>
        <v>0</v>
      </c>
      <c r="K159" s="199"/>
    </row>
    <row r="160" spans="1:11" ht="12.75">
      <c r="A160" s="146"/>
      <c r="B160" s="149"/>
      <c r="C160" s="151"/>
      <c r="D160" s="118"/>
      <c r="E160" s="124"/>
      <c r="F160" s="20">
        <v>30</v>
      </c>
      <c r="G160" s="28">
        <v>0</v>
      </c>
      <c r="H160" s="28">
        <v>0</v>
      </c>
      <c r="I160" s="28">
        <v>0</v>
      </c>
      <c r="J160" s="29">
        <f>SUM(G160:I160)</f>
        <v>0</v>
      </c>
      <c r="K160" s="199"/>
    </row>
    <row r="161" spans="1:11" ht="12.75">
      <c r="A161" s="146"/>
      <c r="B161" s="149"/>
      <c r="C161" s="151"/>
      <c r="D161" s="118"/>
      <c r="E161" s="124"/>
      <c r="F161" s="20">
        <v>40</v>
      </c>
      <c r="G161" s="28">
        <v>0</v>
      </c>
      <c r="H161" s="28">
        <v>0</v>
      </c>
      <c r="I161" s="28">
        <v>0</v>
      </c>
      <c r="J161" s="29">
        <f>SUM(G161:I161)</f>
        <v>0</v>
      </c>
      <c r="K161" s="199"/>
    </row>
    <row r="162" spans="1:11" ht="60" customHeight="1">
      <c r="A162" s="146"/>
      <c r="B162" s="149"/>
      <c r="C162" s="151"/>
      <c r="D162" s="139"/>
      <c r="E162" s="124"/>
      <c r="F162" s="65">
        <v>50</v>
      </c>
      <c r="G162" s="66">
        <v>0</v>
      </c>
      <c r="H162" s="66">
        <f>6692</f>
        <v>6692</v>
      </c>
      <c r="I162" s="66">
        <v>0</v>
      </c>
      <c r="J162" s="67">
        <f>SUM(G162:I162)</f>
        <v>6692</v>
      </c>
      <c r="K162" s="199"/>
    </row>
    <row r="163" spans="1:11" ht="12.75">
      <c r="A163" s="146"/>
      <c r="B163" s="149"/>
      <c r="C163" s="151"/>
      <c r="D163" s="130" t="s">
        <v>80</v>
      </c>
      <c r="E163" s="131"/>
      <c r="F163" s="132"/>
      <c r="G163" s="30">
        <f>SUM(G158:G162)</f>
        <v>278556</v>
      </c>
      <c r="H163" s="30">
        <f>SUM(H158:H162)</f>
        <v>47492</v>
      </c>
      <c r="I163" s="30">
        <f>SUM(I158:I162)</f>
        <v>0</v>
      </c>
      <c r="J163" s="30">
        <f>SUM(J158:J162)</f>
        <v>326048</v>
      </c>
      <c r="K163" s="199"/>
    </row>
    <row r="164" spans="1:11" ht="13.5" thickBot="1">
      <c r="A164" s="147"/>
      <c r="B164" s="150"/>
      <c r="C164" s="152"/>
      <c r="D164" s="109" t="s">
        <v>3</v>
      </c>
      <c r="E164" s="133"/>
      <c r="F164" s="134"/>
      <c r="G164" s="33">
        <f>G163+G157</f>
        <v>550006</v>
      </c>
      <c r="H164" s="33">
        <f>H157+H163</f>
        <v>88292</v>
      </c>
      <c r="I164" s="32">
        <f>I157+I163</f>
        <v>0</v>
      </c>
      <c r="J164" s="33">
        <f>SUM(G164:I164)</f>
        <v>638298</v>
      </c>
      <c r="K164" s="200"/>
    </row>
    <row r="165" spans="1:11" ht="14.25" thickBot="1" thickTop="1">
      <c r="A165" s="75" t="s">
        <v>60</v>
      </c>
      <c r="B165" s="25"/>
      <c r="C165" s="26"/>
      <c r="D165" s="26"/>
      <c r="E165" s="25"/>
      <c r="F165" s="27"/>
      <c r="G165" s="34">
        <f>G151+G164</f>
        <v>683959.1</v>
      </c>
      <c r="H165" s="34">
        <f>H151+H164</f>
        <v>152380.11</v>
      </c>
      <c r="I165" s="35">
        <f>I151+I164</f>
        <v>0</v>
      </c>
      <c r="J165" s="34">
        <f>J151+J164</f>
        <v>836339.21</v>
      </c>
      <c r="K165" s="69">
        <f>K139+K152</f>
        <v>836339.21</v>
      </c>
    </row>
    <row r="166" spans="1:11" s="81" customFormat="1" ht="25.5" customHeight="1" thickTop="1">
      <c r="A166" s="114" t="s">
        <v>154</v>
      </c>
      <c r="B166" s="117" t="s">
        <v>155</v>
      </c>
      <c r="C166" s="120" t="s">
        <v>163</v>
      </c>
      <c r="D166" s="121" t="s">
        <v>183</v>
      </c>
      <c r="E166" s="123" t="s">
        <v>162</v>
      </c>
      <c r="F166" s="6">
        <v>10</v>
      </c>
      <c r="G166" s="29">
        <v>20000</v>
      </c>
      <c r="H166" s="29">
        <v>0</v>
      </c>
      <c r="I166" s="29">
        <v>0</v>
      </c>
      <c r="J166" s="29">
        <f>SUM(G166:I166)</f>
        <v>20000</v>
      </c>
      <c r="K166" s="125">
        <f>J171+J177</f>
        <v>50000</v>
      </c>
    </row>
    <row r="167" spans="1:11" s="81" customFormat="1" ht="12.75">
      <c r="A167" s="115"/>
      <c r="B167" s="118"/>
      <c r="C167" s="118"/>
      <c r="D167" s="122"/>
      <c r="E167" s="124"/>
      <c r="F167" s="6">
        <v>20</v>
      </c>
      <c r="G167" s="28">
        <v>0</v>
      </c>
      <c r="H167" s="28">
        <v>0</v>
      </c>
      <c r="I167" s="28">
        <v>0</v>
      </c>
      <c r="J167" s="29">
        <f>SUM(G167:I167)</f>
        <v>0</v>
      </c>
      <c r="K167" s="126"/>
    </row>
    <row r="168" spans="1:11" s="81" customFormat="1" ht="12.75">
      <c r="A168" s="115"/>
      <c r="B168" s="118"/>
      <c r="C168" s="118"/>
      <c r="D168" s="122"/>
      <c r="E168" s="124"/>
      <c r="F168" s="6">
        <v>30</v>
      </c>
      <c r="G168" s="28">
        <v>0</v>
      </c>
      <c r="H168" s="28">
        <v>0</v>
      </c>
      <c r="I168" s="28">
        <v>0</v>
      </c>
      <c r="J168" s="29">
        <f>SUM(G168:I168)</f>
        <v>0</v>
      </c>
      <c r="K168" s="126"/>
    </row>
    <row r="169" spans="1:11" s="81" customFormat="1" ht="12.75">
      <c r="A169" s="115"/>
      <c r="B169" s="118"/>
      <c r="C169" s="118"/>
      <c r="D169" s="122"/>
      <c r="E169" s="124"/>
      <c r="F169" s="6">
        <v>40</v>
      </c>
      <c r="G169" s="28">
        <v>0</v>
      </c>
      <c r="H169" s="28">
        <v>0</v>
      </c>
      <c r="I169" s="28">
        <v>0</v>
      </c>
      <c r="J169" s="29">
        <f>SUM(G169:I169)</f>
        <v>0</v>
      </c>
      <c r="K169" s="126"/>
    </row>
    <row r="170" spans="1:11" s="81" customFormat="1" ht="204.75" customHeight="1">
      <c r="A170" s="115"/>
      <c r="B170" s="118"/>
      <c r="C170" s="118"/>
      <c r="D170" s="122"/>
      <c r="E170" s="124"/>
      <c r="F170" s="51">
        <v>50</v>
      </c>
      <c r="G170" s="66">
        <v>0</v>
      </c>
      <c r="H170" s="66">
        <v>0</v>
      </c>
      <c r="I170" s="66">
        <v>0</v>
      </c>
      <c r="J170" s="67">
        <f>SUM(G170:I170)</f>
        <v>0</v>
      </c>
      <c r="K170" s="126"/>
    </row>
    <row r="171" spans="1:11" s="81" customFormat="1" ht="12.75" customHeight="1">
      <c r="A171" s="115"/>
      <c r="B171" s="118"/>
      <c r="C171" s="118"/>
      <c r="D171" s="128" t="s">
        <v>186</v>
      </c>
      <c r="E171" s="129"/>
      <c r="F171" s="129"/>
      <c r="G171" s="30">
        <f>SUM(G166:G170)</f>
        <v>20000</v>
      </c>
      <c r="H171" s="30">
        <f>SUM(H166:H170)</f>
        <v>0</v>
      </c>
      <c r="I171" s="30">
        <f>SUM(I166:I170)</f>
        <v>0</v>
      </c>
      <c r="J171" s="30">
        <f>SUM(J166:J170)</f>
        <v>20000</v>
      </c>
      <c r="K171" s="126"/>
    </row>
    <row r="172" spans="1:11" s="81" customFormat="1" ht="16.5" customHeight="1">
      <c r="A172" s="115"/>
      <c r="B172" s="118"/>
      <c r="C172" s="118"/>
      <c r="D172" s="121" t="s">
        <v>184</v>
      </c>
      <c r="E172" s="123" t="s">
        <v>164</v>
      </c>
      <c r="F172" s="6">
        <v>10</v>
      </c>
      <c r="G172" s="55">
        <v>25000</v>
      </c>
      <c r="H172" s="55">
        <v>0</v>
      </c>
      <c r="I172" s="28">
        <v>0</v>
      </c>
      <c r="J172" s="29">
        <f>SUM(G172:I172)</f>
        <v>25000</v>
      </c>
      <c r="K172" s="126"/>
    </row>
    <row r="173" spans="1:11" s="81" customFormat="1" ht="12.75" customHeight="1">
      <c r="A173" s="115"/>
      <c r="B173" s="118"/>
      <c r="C173" s="118"/>
      <c r="D173" s="122"/>
      <c r="E173" s="124"/>
      <c r="F173" s="6">
        <v>20</v>
      </c>
      <c r="G173" s="28">
        <v>0</v>
      </c>
      <c r="H173" s="28">
        <v>0</v>
      </c>
      <c r="I173" s="28">
        <v>0</v>
      </c>
      <c r="J173" s="29">
        <f>SUM(G173:I173)</f>
        <v>0</v>
      </c>
      <c r="K173" s="126"/>
    </row>
    <row r="174" spans="1:11" s="81" customFormat="1" ht="12" customHeight="1">
      <c r="A174" s="115"/>
      <c r="B174" s="118"/>
      <c r="C174" s="118"/>
      <c r="D174" s="122"/>
      <c r="E174" s="124"/>
      <c r="F174" s="6">
        <v>30</v>
      </c>
      <c r="G174" s="28">
        <v>0</v>
      </c>
      <c r="H174" s="28">
        <v>0</v>
      </c>
      <c r="I174" s="28">
        <v>0</v>
      </c>
      <c r="J174" s="29">
        <f>SUM(G174:I174)</f>
        <v>0</v>
      </c>
      <c r="K174" s="126"/>
    </row>
    <row r="175" spans="1:11" s="81" customFormat="1" ht="13.5" customHeight="1">
      <c r="A175" s="115"/>
      <c r="B175" s="118"/>
      <c r="C175" s="118"/>
      <c r="D175" s="122"/>
      <c r="E175" s="124"/>
      <c r="F175" s="6">
        <v>40</v>
      </c>
      <c r="G175" s="28">
        <v>0</v>
      </c>
      <c r="H175" s="28">
        <v>0</v>
      </c>
      <c r="I175" s="28">
        <v>0</v>
      </c>
      <c r="J175" s="29">
        <f>SUM(G175:I175)</f>
        <v>0</v>
      </c>
      <c r="K175" s="126"/>
    </row>
    <row r="176" spans="1:11" s="81" customFormat="1" ht="143.25" customHeight="1">
      <c r="A176" s="115"/>
      <c r="B176" s="118"/>
      <c r="C176" s="118"/>
      <c r="D176" s="122"/>
      <c r="E176" s="124"/>
      <c r="F176" s="51">
        <v>50</v>
      </c>
      <c r="G176" s="66">
        <v>5000</v>
      </c>
      <c r="H176" s="66">
        <v>0</v>
      </c>
      <c r="I176" s="66">
        <v>0</v>
      </c>
      <c r="J176" s="67">
        <f>SUM(G176:I176)</f>
        <v>5000</v>
      </c>
      <c r="K176" s="126"/>
    </row>
    <row r="177" spans="1:11" s="81" customFormat="1" ht="12" customHeight="1">
      <c r="A177" s="115"/>
      <c r="B177" s="118"/>
      <c r="C177" s="118"/>
      <c r="D177" s="130" t="s">
        <v>187</v>
      </c>
      <c r="E177" s="131"/>
      <c r="F177" s="132"/>
      <c r="G177" s="30">
        <f>SUM(G172:G176)</f>
        <v>30000</v>
      </c>
      <c r="H177" s="30">
        <f>SUM(H172:H176)</f>
        <v>0</v>
      </c>
      <c r="I177" s="30">
        <f>SUM(I172:I176)</f>
        <v>0</v>
      </c>
      <c r="J177" s="30">
        <f>SUM(J172:J176)</f>
        <v>30000</v>
      </c>
      <c r="K177" s="126"/>
    </row>
    <row r="178" spans="1:11" s="81" customFormat="1" ht="13.5" thickBot="1">
      <c r="A178" s="116"/>
      <c r="B178" s="119"/>
      <c r="C178" s="119"/>
      <c r="D178" s="109" t="s">
        <v>137</v>
      </c>
      <c r="E178" s="133"/>
      <c r="F178" s="134"/>
      <c r="G178" s="70">
        <f>G177+G171</f>
        <v>50000</v>
      </c>
      <c r="H178" s="70">
        <f>H171+H177</f>
        <v>0</v>
      </c>
      <c r="I178" s="70">
        <f>I171+I177</f>
        <v>0</v>
      </c>
      <c r="J178" s="70">
        <f>SUM(G178:H178)</f>
        <v>50000</v>
      </c>
      <c r="K178" s="127"/>
    </row>
    <row r="179" spans="1:11" ht="14.25" thickBot="1" thickTop="1">
      <c r="A179" s="75" t="s">
        <v>140</v>
      </c>
      <c r="B179" s="25"/>
      <c r="C179" s="26"/>
      <c r="D179" s="26"/>
      <c r="E179" s="25"/>
      <c r="F179" s="27"/>
      <c r="G179" s="34">
        <f>G171+G177</f>
        <v>50000</v>
      </c>
      <c r="H179" s="34">
        <f>H171+H177</f>
        <v>0</v>
      </c>
      <c r="I179" s="34">
        <f>I171+I177</f>
        <v>0</v>
      </c>
      <c r="J179" s="34">
        <f>J171+J177</f>
        <v>50000</v>
      </c>
      <c r="K179" s="69">
        <f>K166</f>
        <v>50000</v>
      </c>
    </row>
    <row r="180" spans="1:11" ht="13.5" customHeight="1" thickBot="1" thickTop="1">
      <c r="A180" s="76" t="s">
        <v>81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7:12" ht="13.5" thickBot="1">
      <c r="G181" s="31"/>
      <c r="J181" s="37">
        <f>K179+J165+J138+J118+J85+J64+J37</f>
        <v>3715912.62</v>
      </c>
      <c r="K181" s="69">
        <f>K179+K165+K138+K118+K85+K64+K37</f>
        <v>3715912.62</v>
      </c>
      <c r="L181" s="82"/>
    </row>
    <row r="182" spans="7:11" ht="13.5" customHeight="1" thickTop="1">
      <c r="G182" s="31"/>
      <c r="J182" s="37"/>
      <c r="K182" s="63"/>
    </row>
    <row r="183" spans="10:11" ht="12.75">
      <c r="J183" s="99" t="s">
        <v>156</v>
      </c>
      <c r="K183" s="100">
        <f>K181*0.03</f>
        <v>111477.3786</v>
      </c>
    </row>
    <row r="184" spans="2:11" ht="12.75">
      <c r="B184" s="61"/>
      <c r="J184" s="16"/>
      <c r="K184" s="16"/>
    </row>
    <row r="185" spans="2:11" ht="24">
      <c r="B185" s="61"/>
      <c r="J185" s="101" t="s">
        <v>157</v>
      </c>
      <c r="K185" s="102">
        <f>SUM(K181+K183)</f>
        <v>3827389.9986</v>
      </c>
    </row>
    <row r="186" ht="13.5">
      <c r="B186" s="62"/>
    </row>
    <row r="187" ht="14.25" customHeight="1">
      <c r="B187" s="62"/>
    </row>
    <row r="188" ht="14.25" customHeight="1">
      <c r="B188" s="62"/>
    </row>
    <row r="189" ht="13.5">
      <c r="B189" s="62"/>
    </row>
  </sheetData>
  <mergeCells count="133">
    <mergeCell ref="D77:F77"/>
    <mergeCell ref="D38:D42"/>
    <mergeCell ref="E38:E42"/>
    <mergeCell ref="D50:F50"/>
    <mergeCell ref="D56:F56"/>
    <mergeCell ref="D57:D61"/>
    <mergeCell ref="D43:F43"/>
    <mergeCell ref="D44:D48"/>
    <mergeCell ref="E72:E76"/>
    <mergeCell ref="D72:D76"/>
    <mergeCell ref="K152:K164"/>
    <mergeCell ref="E139:E143"/>
    <mergeCell ref="D139:D143"/>
    <mergeCell ref="K119:K137"/>
    <mergeCell ref="K139:K151"/>
    <mergeCell ref="D163:F163"/>
    <mergeCell ref="D164:F164"/>
    <mergeCell ref="E158:E162"/>
    <mergeCell ref="E152:E156"/>
    <mergeCell ref="D151:F151"/>
    <mergeCell ref="K99:K117"/>
    <mergeCell ref="K86:K98"/>
    <mergeCell ref="K38:K50"/>
    <mergeCell ref="E105:E109"/>
    <mergeCell ref="E86:E90"/>
    <mergeCell ref="E99:E103"/>
    <mergeCell ref="D84:F84"/>
    <mergeCell ref="D62:F62"/>
    <mergeCell ref="K72:K84"/>
    <mergeCell ref="D104:F104"/>
    <mergeCell ref="K65:K71"/>
    <mergeCell ref="E51:E55"/>
    <mergeCell ref="K51:K63"/>
    <mergeCell ref="D51:D55"/>
    <mergeCell ref="D65:D69"/>
    <mergeCell ref="D71:F71"/>
    <mergeCell ref="D63:F63"/>
    <mergeCell ref="E65:E69"/>
    <mergeCell ref="D70:F70"/>
    <mergeCell ref="G9:K9"/>
    <mergeCell ref="D24:D28"/>
    <mergeCell ref="D11:D15"/>
    <mergeCell ref="D17:D21"/>
    <mergeCell ref="K11:K23"/>
    <mergeCell ref="K24:K36"/>
    <mergeCell ref="E17:E21"/>
    <mergeCell ref="D29:F29"/>
    <mergeCell ref="E24:E28"/>
    <mergeCell ref="D36:F36"/>
    <mergeCell ref="D35:F35"/>
    <mergeCell ref="D16:F16"/>
    <mergeCell ref="D22:F22"/>
    <mergeCell ref="D23:F23"/>
    <mergeCell ref="E30:E34"/>
    <mergeCell ref="E11:E15"/>
    <mergeCell ref="A6:F6"/>
    <mergeCell ref="A9:A10"/>
    <mergeCell ref="B9:B10"/>
    <mergeCell ref="A7:F7"/>
    <mergeCell ref="E9:F9"/>
    <mergeCell ref="C9:C10"/>
    <mergeCell ref="D9:D10"/>
    <mergeCell ref="A11:A36"/>
    <mergeCell ref="D30:D34"/>
    <mergeCell ref="A86:A117"/>
    <mergeCell ref="B86:B117"/>
    <mergeCell ref="E92:E96"/>
    <mergeCell ref="D125:D129"/>
    <mergeCell ref="E125:E129"/>
    <mergeCell ref="D111:D115"/>
    <mergeCell ref="D110:F110"/>
    <mergeCell ref="D124:F124"/>
    <mergeCell ref="D116:F116"/>
    <mergeCell ref="D117:F117"/>
    <mergeCell ref="A65:A84"/>
    <mergeCell ref="B65:B84"/>
    <mergeCell ref="C72:C84"/>
    <mergeCell ref="C65:C71"/>
    <mergeCell ref="A38:A63"/>
    <mergeCell ref="B11:B36"/>
    <mergeCell ref="B38:B63"/>
    <mergeCell ref="C51:C63"/>
    <mergeCell ref="C11:C23"/>
    <mergeCell ref="C24:C36"/>
    <mergeCell ref="C38:C50"/>
    <mergeCell ref="D105:D109"/>
    <mergeCell ref="D130:F130"/>
    <mergeCell ref="D78:D82"/>
    <mergeCell ref="D83:F83"/>
    <mergeCell ref="E78:E82"/>
    <mergeCell ref="D91:F91"/>
    <mergeCell ref="D92:D96"/>
    <mergeCell ref="D49:F49"/>
    <mergeCell ref="E44:E48"/>
    <mergeCell ref="B119:B137"/>
    <mergeCell ref="A119:A137"/>
    <mergeCell ref="D136:F136"/>
    <mergeCell ref="D137:F137"/>
    <mergeCell ref="D98:F98"/>
    <mergeCell ref="C119:C137"/>
    <mergeCell ref="C99:C117"/>
    <mergeCell ref="C86:C98"/>
    <mergeCell ref="D145:D149"/>
    <mergeCell ref="D150:F150"/>
    <mergeCell ref="E145:E149"/>
    <mergeCell ref="A139:A164"/>
    <mergeCell ref="B139:B164"/>
    <mergeCell ref="C152:C164"/>
    <mergeCell ref="D158:D162"/>
    <mergeCell ref="D152:D156"/>
    <mergeCell ref="D157:F157"/>
    <mergeCell ref="D144:F144"/>
    <mergeCell ref="C139:C151"/>
    <mergeCell ref="E57:E61"/>
    <mergeCell ref="D131:D135"/>
    <mergeCell ref="E131:E135"/>
    <mergeCell ref="D119:D123"/>
    <mergeCell ref="E111:E115"/>
    <mergeCell ref="E119:E123"/>
    <mergeCell ref="D97:F97"/>
    <mergeCell ref="D99:D103"/>
    <mergeCell ref="D86:D90"/>
    <mergeCell ref="E166:E170"/>
    <mergeCell ref="K166:K178"/>
    <mergeCell ref="D171:F171"/>
    <mergeCell ref="D172:D176"/>
    <mergeCell ref="E172:E176"/>
    <mergeCell ref="D177:F177"/>
    <mergeCell ref="D178:F178"/>
    <mergeCell ref="A166:A178"/>
    <mergeCell ref="B166:B178"/>
    <mergeCell ref="C166:C178"/>
    <mergeCell ref="D166:D170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22.57421875" style="0" customWidth="1"/>
    <col min="2" max="2" width="15.140625" style="0" customWidth="1"/>
    <col min="3" max="3" width="14.421875" style="0" customWidth="1"/>
    <col min="4" max="4" width="11.140625" style="0" customWidth="1"/>
    <col min="5" max="5" width="10.85156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30" customHeight="1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4" spans="1:19" ht="24" customHeight="1">
      <c r="A4" s="243" t="str">
        <f>PRRF!C99</f>
        <v>4.2  Produto - Aproximadamente 4 milhões de documentos prioritários, do acervo de 13,5 milhões existentes na CVM, digitalizados e disponibilizados aos investidores e demais interessados, via o Website da CVM, até Junho 2005.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2.75">
      <c r="A5" s="218" t="str">
        <f>PRRF!D99</f>
        <v>Ano 1 (2004) - Desenho das especificações técnicas de um sistema GED - Gerenciamento Eletrônico de Documentos - para armazenagem, classificação e consulta de documentos prioritários do acervo da CVM.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ht="12.75">
      <c r="A6" s="244" t="str">
        <f>PRRF!D105</f>
        <v>Ano 1 (2004) - Desenvolvimento do GED e digitalização de 30% dos documentos prioritários.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7" s="9" customFormat="1" ht="12.75">
      <c r="A7" s="217" t="s">
        <v>167</v>
      </c>
      <c r="B7" s="217"/>
      <c r="C7" s="217"/>
      <c r="D7" s="217"/>
      <c r="E7" s="217"/>
      <c r="F7" s="217"/>
      <c r="G7" s="217"/>
    </row>
    <row r="8" spans="3:7" ht="12.75">
      <c r="C8" s="5"/>
      <c r="D8" s="4"/>
      <c r="E8" s="4"/>
      <c r="F8" s="4"/>
      <c r="G8" s="4"/>
    </row>
    <row r="9" spans="1:19" ht="18" customHeight="1">
      <c r="A9" s="180" t="s">
        <v>17</v>
      </c>
      <c r="B9" s="180" t="s">
        <v>15</v>
      </c>
      <c r="C9" s="180" t="s">
        <v>14</v>
      </c>
      <c r="D9" s="208" t="s">
        <v>36</v>
      </c>
      <c r="E9" s="209"/>
      <c r="F9" s="209"/>
      <c r="G9" s="210"/>
      <c r="H9" s="205" t="s">
        <v>16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</row>
    <row r="10" spans="1:19" ht="18.75" customHeight="1" thickBot="1">
      <c r="A10" s="181"/>
      <c r="B10" s="181"/>
      <c r="C10" s="181"/>
      <c r="D10" s="19" t="s">
        <v>45</v>
      </c>
      <c r="E10" s="19" t="s">
        <v>46</v>
      </c>
      <c r="F10" s="19" t="s">
        <v>47</v>
      </c>
      <c r="G10" s="19" t="s">
        <v>35</v>
      </c>
      <c r="H10" s="12" t="s">
        <v>18</v>
      </c>
      <c r="I10" s="12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3" t="s">
        <v>26</v>
      </c>
      <c r="Q10" s="13" t="s">
        <v>27</v>
      </c>
      <c r="R10" s="13" t="s">
        <v>28</v>
      </c>
      <c r="S10" s="13" t="s">
        <v>29</v>
      </c>
    </row>
    <row r="11" spans="1:19" ht="13.5" customHeight="1" thickTop="1">
      <c r="A11" s="238" t="s">
        <v>119</v>
      </c>
      <c r="B11" s="245" t="str">
        <f>PRRF!E99</f>
        <v>contratação pessoa jurídica</v>
      </c>
      <c r="C11" s="6">
        <v>15.01</v>
      </c>
      <c r="D11" s="42">
        <v>0</v>
      </c>
      <c r="E11" s="42">
        <v>0</v>
      </c>
      <c r="F11" s="42">
        <v>0</v>
      </c>
      <c r="G11" s="42"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75">
      <c r="A12" s="202"/>
      <c r="B12" s="169"/>
      <c r="C12" s="6">
        <v>15.11</v>
      </c>
      <c r="D12" s="42">
        <v>0</v>
      </c>
      <c r="E12" s="42">
        <v>0</v>
      </c>
      <c r="F12" s="42">
        <v>0</v>
      </c>
      <c r="G12" s="42">
        <f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17.01</v>
      </c>
      <c r="D13" s="42">
        <v>0</v>
      </c>
      <c r="E13" s="42">
        <v>0</v>
      </c>
      <c r="F13" s="42">
        <v>0</v>
      </c>
      <c r="G13" s="42">
        <v>0</v>
      </c>
      <c r="H13" s="7"/>
      <c r="I13" s="7"/>
      <c r="J13" s="7"/>
      <c r="K13" s="7"/>
      <c r="L13" s="7"/>
      <c r="M13" s="7"/>
      <c r="N13" s="7"/>
      <c r="O13" s="7"/>
      <c r="P13" s="7"/>
      <c r="Q13" s="44"/>
      <c r="R13" s="44"/>
      <c r="S13" s="44"/>
    </row>
    <row r="14" spans="1:19" ht="12.75">
      <c r="A14" s="202"/>
      <c r="B14" s="169"/>
      <c r="C14" s="6">
        <v>17.11</v>
      </c>
      <c r="D14" s="42">
        <v>0</v>
      </c>
      <c r="E14" s="42">
        <v>0</v>
      </c>
      <c r="F14" s="42">
        <v>0</v>
      </c>
      <c r="G14" s="42">
        <f>SUM(D14:F14)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44"/>
      <c r="R14" s="44"/>
      <c r="S14" s="44"/>
    </row>
    <row r="15" spans="1:19" ht="12.75">
      <c r="A15" s="202"/>
      <c r="B15" s="169"/>
      <c r="C15" s="6">
        <v>21.01</v>
      </c>
      <c r="D15" s="42">
        <v>100000</v>
      </c>
      <c r="E15" s="42">
        <v>0</v>
      </c>
      <c r="F15" s="42">
        <v>0</v>
      </c>
      <c r="G15" s="42">
        <f>SUM(D15:F15)</f>
        <v>100000</v>
      </c>
      <c r="H15" s="7"/>
      <c r="I15" s="7"/>
      <c r="J15" s="7"/>
      <c r="K15" s="7"/>
      <c r="L15" s="7"/>
      <c r="M15" s="7"/>
      <c r="N15" s="7"/>
      <c r="O15" s="7"/>
      <c r="P15" s="7"/>
      <c r="Q15" s="105"/>
      <c r="R15" s="105"/>
      <c r="S15" s="105"/>
    </row>
    <row r="16" spans="1:19" ht="12.75">
      <c r="A16" s="202"/>
      <c r="B16" s="169"/>
      <c r="C16" s="6">
        <v>21.11</v>
      </c>
      <c r="D16" s="42">
        <v>0</v>
      </c>
      <c r="E16" s="42">
        <v>0</v>
      </c>
      <c r="F16" s="42">
        <v>0</v>
      </c>
      <c r="G16" s="42">
        <f>SUM(D16:F16)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44"/>
      <c r="R16" s="44"/>
      <c r="S16" s="44"/>
    </row>
    <row r="17" spans="1:19" ht="12.75">
      <c r="A17" s="202"/>
      <c r="B17" s="169"/>
      <c r="C17" s="6">
        <v>45.01</v>
      </c>
      <c r="D17" s="42">
        <v>0</v>
      </c>
      <c r="E17" s="42">
        <v>0</v>
      </c>
      <c r="F17" s="42">
        <v>0</v>
      </c>
      <c r="G17" s="42">
        <v>0</v>
      </c>
      <c r="H17" s="7"/>
      <c r="I17" s="7"/>
      <c r="J17" s="7"/>
      <c r="K17" s="7"/>
      <c r="L17" s="7"/>
      <c r="M17" s="7"/>
      <c r="N17" s="7"/>
      <c r="O17" s="7"/>
      <c r="P17" s="7"/>
      <c r="Q17" s="44"/>
      <c r="R17" s="44"/>
      <c r="S17" s="44"/>
    </row>
    <row r="18" spans="1:19" ht="12.75">
      <c r="A18" s="202"/>
      <c r="B18" s="169"/>
      <c r="C18" s="6">
        <v>45.11</v>
      </c>
      <c r="D18" s="42">
        <v>0</v>
      </c>
      <c r="E18" s="42">
        <v>0</v>
      </c>
      <c r="F18" s="42">
        <v>0</v>
      </c>
      <c r="G18" s="42">
        <v>0</v>
      </c>
      <c r="H18" s="7"/>
      <c r="I18" s="7"/>
      <c r="J18" s="7"/>
      <c r="K18" s="7"/>
      <c r="L18" s="7"/>
      <c r="M18" s="7"/>
      <c r="N18" s="7"/>
      <c r="O18" s="7"/>
      <c r="P18" s="7"/>
      <c r="Q18" s="44"/>
      <c r="R18" s="44"/>
      <c r="S18" s="44"/>
    </row>
    <row r="19" spans="1:19" ht="12.75">
      <c r="A19" s="202"/>
      <c r="B19" s="169"/>
      <c r="C19" s="6">
        <v>45.02</v>
      </c>
      <c r="D19" s="42">
        <v>0</v>
      </c>
      <c r="E19" s="42">
        <v>0</v>
      </c>
      <c r="F19" s="42">
        <v>0</v>
      </c>
      <c r="G19" s="42">
        <v>0</v>
      </c>
      <c r="H19" s="7"/>
      <c r="I19" s="7"/>
      <c r="J19" s="7"/>
      <c r="K19" s="7"/>
      <c r="L19" s="7"/>
      <c r="M19" s="7"/>
      <c r="N19" s="7"/>
      <c r="O19" s="7"/>
      <c r="P19" s="7"/>
      <c r="Q19" s="44"/>
      <c r="R19" s="44"/>
      <c r="S19" s="44"/>
    </row>
    <row r="20" spans="1:19" ht="12.75">
      <c r="A20" s="202"/>
      <c r="B20" s="169"/>
      <c r="C20" s="6">
        <v>45.12</v>
      </c>
      <c r="D20" s="42">
        <v>0</v>
      </c>
      <c r="E20" s="42">
        <v>0</v>
      </c>
      <c r="F20" s="42">
        <v>0</v>
      </c>
      <c r="G20" s="42">
        <f>SUM(D20:F20)</f>
        <v>0</v>
      </c>
      <c r="H20" s="7"/>
      <c r="I20" s="7"/>
      <c r="J20" s="7"/>
      <c r="K20" s="7"/>
      <c r="L20" s="7"/>
      <c r="M20" s="7"/>
      <c r="N20" s="7"/>
      <c r="O20" s="7"/>
      <c r="P20" s="7"/>
      <c r="Q20" s="44"/>
      <c r="R20" s="44"/>
      <c r="S20" s="44"/>
    </row>
    <row r="21" spans="1:19" ht="12.75">
      <c r="A21" s="202"/>
      <c r="B21" s="169"/>
      <c r="C21" s="6">
        <v>45.03</v>
      </c>
      <c r="D21" s="42">
        <v>0</v>
      </c>
      <c r="E21" s="42">
        <v>0</v>
      </c>
      <c r="F21" s="42">
        <v>0</v>
      </c>
      <c r="G21" s="42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44"/>
      <c r="R21" s="44"/>
      <c r="S21" s="44"/>
    </row>
    <row r="22" spans="1:19" ht="12.75">
      <c r="A22" s="202"/>
      <c r="B22" s="169"/>
      <c r="C22" s="6">
        <v>45.13</v>
      </c>
      <c r="D22" s="42">
        <v>0</v>
      </c>
      <c r="E22" s="42">
        <v>0</v>
      </c>
      <c r="F22" s="42">
        <v>0</v>
      </c>
      <c r="G22" s="42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44"/>
      <c r="R22" s="44"/>
      <c r="S22" s="44"/>
    </row>
    <row r="23" spans="1:19" ht="12.75">
      <c r="A23" s="202"/>
      <c r="B23" s="169"/>
      <c r="C23" s="6">
        <v>53.01</v>
      </c>
      <c r="D23" s="42">
        <v>0</v>
      </c>
      <c r="E23" s="42">
        <v>0</v>
      </c>
      <c r="F23" s="42">
        <v>0</v>
      </c>
      <c r="G23" s="42">
        <v>0</v>
      </c>
      <c r="H23" s="7"/>
      <c r="I23" s="7"/>
      <c r="J23" s="7"/>
      <c r="K23" s="7"/>
      <c r="L23" s="7"/>
      <c r="M23" s="7"/>
      <c r="N23" s="7"/>
      <c r="O23" s="7"/>
      <c r="P23" s="7"/>
      <c r="Q23" s="44"/>
      <c r="R23" s="44"/>
      <c r="S23" s="44"/>
    </row>
    <row r="24" spans="1:19" ht="12.75">
      <c r="A24" s="202"/>
      <c r="B24" s="169"/>
      <c r="C24" s="6">
        <v>53.11</v>
      </c>
      <c r="D24" s="42">
        <v>0</v>
      </c>
      <c r="E24" s="42">
        <v>0</v>
      </c>
      <c r="F24" s="42">
        <v>0</v>
      </c>
      <c r="G24" s="42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44"/>
      <c r="R24" s="44"/>
      <c r="S24" s="44"/>
    </row>
    <row r="25" spans="1:19" ht="13.5" thickBot="1">
      <c r="A25" s="239"/>
      <c r="B25" s="204"/>
      <c r="C25" s="23" t="s">
        <v>5</v>
      </c>
      <c r="D25" s="41">
        <f>SUM(D11:D24)</f>
        <v>100000</v>
      </c>
      <c r="E25" s="41">
        <f>SUM(E11:E24)</f>
        <v>0</v>
      </c>
      <c r="F25" s="41">
        <f>SUM(F11:F24)</f>
        <v>0</v>
      </c>
      <c r="G25" s="41">
        <f>SUM(G11:G24)</f>
        <v>100000</v>
      </c>
      <c r="H25" s="7"/>
      <c r="I25" s="7"/>
      <c r="J25" s="7"/>
      <c r="K25" s="7"/>
      <c r="L25" s="7"/>
      <c r="M25" s="7"/>
      <c r="N25" s="7"/>
      <c r="O25" s="7"/>
      <c r="P25" s="7"/>
      <c r="Q25" s="44"/>
      <c r="R25" s="44"/>
      <c r="S25" s="44"/>
    </row>
    <row r="26" spans="1:19" s="83" customFormat="1" ht="13.5" thickTop="1">
      <c r="A26" s="202" t="s">
        <v>120</v>
      </c>
      <c r="B26" s="230" t="str">
        <f>PRRF!E105</f>
        <v>contratação pessoa jurídica; aquisição de equipamentos</v>
      </c>
      <c r="C26" s="80">
        <v>15.01</v>
      </c>
      <c r="D26" s="86">
        <v>0</v>
      </c>
      <c r="E26" s="86">
        <v>0</v>
      </c>
      <c r="F26" s="86">
        <v>0</v>
      </c>
      <c r="G26" s="86">
        <v>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s="83" customFormat="1" ht="12.75">
      <c r="A27" s="202"/>
      <c r="B27" s="230"/>
      <c r="C27" s="80">
        <v>15.11</v>
      </c>
      <c r="D27" s="86">
        <v>0</v>
      </c>
      <c r="E27" s="86">
        <v>0</v>
      </c>
      <c r="F27" s="86">
        <v>0</v>
      </c>
      <c r="G27" s="86">
        <f>SUM(D27:F27)</f>
        <v>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s="83" customFormat="1" ht="12.75">
      <c r="A28" s="224"/>
      <c r="B28" s="230"/>
      <c r="C28" s="80">
        <v>17.01</v>
      </c>
      <c r="D28" s="86">
        <v>0</v>
      </c>
      <c r="E28" s="86">
        <v>0</v>
      </c>
      <c r="F28" s="86">
        <v>0</v>
      </c>
      <c r="G28" s="86">
        <v>0</v>
      </c>
      <c r="H28" s="88"/>
      <c r="I28" s="88"/>
      <c r="J28" s="88"/>
      <c r="K28" s="88"/>
      <c r="L28" s="88"/>
      <c r="M28" s="87"/>
      <c r="N28" s="87"/>
      <c r="O28" s="87"/>
      <c r="P28" s="87"/>
      <c r="Q28" s="87"/>
      <c r="R28" s="87"/>
      <c r="S28" s="87"/>
    </row>
    <row r="29" spans="1:19" s="83" customFormat="1" ht="12.75">
      <c r="A29" s="224"/>
      <c r="B29" s="230"/>
      <c r="C29" s="80">
        <v>17.11</v>
      </c>
      <c r="D29" s="86">
        <v>0</v>
      </c>
      <c r="E29" s="86">
        <v>0</v>
      </c>
      <c r="F29" s="86">
        <v>0</v>
      </c>
      <c r="G29" s="86">
        <f>SUM(D28:F28)</f>
        <v>0</v>
      </c>
      <c r="H29" s="88"/>
      <c r="I29" s="88"/>
      <c r="J29" s="88"/>
      <c r="K29" s="88"/>
      <c r="L29" s="88"/>
      <c r="M29" s="87"/>
      <c r="N29" s="87"/>
      <c r="O29" s="87"/>
      <c r="P29" s="87"/>
      <c r="Q29" s="87"/>
      <c r="R29" s="87"/>
      <c r="S29" s="87"/>
    </row>
    <row r="30" spans="1:19" s="83" customFormat="1" ht="12.75">
      <c r="A30" s="224"/>
      <c r="B30" s="230"/>
      <c r="C30" s="80">
        <v>21.01</v>
      </c>
      <c r="D30" s="86">
        <v>50000</v>
      </c>
      <c r="E30" s="86">
        <v>0</v>
      </c>
      <c r="F30" s="86">
        <v>0</v>
      </c>
      <c r="G30" s="86">
        <f>SUM(D30:F30)</f>
        <v>50000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s="83" customFormat="1" ht="12.75">
      <c r="A31" s="224"/>
      <c r="B31" s="230"/>
      <c r="C31" s="80">
        <v>21.11</v>
      </c>
      <c r="D31" s="86">
        <v>0</v>
      </c>
      <c r="E31" s="86">
        <v>75000</v>
      </c>
      <c r="F31" s="86">
        <v>0</v>
      </c>
      <c r="G31" s="86">
        <f>SUM(D31:F31)</f>
        <v>75000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s="83" customFormat="1" ht="12.75">
      <c r="A32" s="224"/>
      <c r="B32" s="230"/>
      <c r="C32" s="80">
        <v>45.01</v>
      </c>
      <c r="D32" s="86">
        <v>0</v>
      </c>
      <c r="E32" s="86">
        <v>0</v>
      </c>
      <c r="F32" s="86">
        <v>0</v>
      </c>
      <c r="G32" s="86">
        <v>0</v>
      </c>
      <c r="H32" s="88"/>
      <c r="I32" s="88"/>
      <c r="J32" s="88"/>
      <c r="K32" s="88"/>
      <c r="L32" s="88"/>
      <c r="M32" s="87"/>
      <c r="N32" s="87"/>
      <c r="O32" s="87"/>
      <c r="P32" s="87"/>
      <c r="Q32" s="87"/>
      <c r="R32" s="87"/>
      <c r="S32" s="87"/>
    </row>
    <row r="33" spans="1:19" s="83" customFormat="1" ht="12.75">
      <c r="A33" s="224"/>
      <c r="B33" s="230"/>
      <c r="C33" s="80">
        <v>45.11</v>
      </c>
      <c r="D33" s="86">
        <v>0</v>
      </c>
      <c r="E33" s="86">
        <v>0</v>
      </c>
      <c r="F33" s="86">
        <v>0</v>
      </c>
      <c r="G33" s="86">
        <f>SUM(D33:F33)</f>
        <v>0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s="83" customFormat="1" ht="12.75">
      <c r="A34" s="224"/>
      <c r="B34" s="230"/>
      <c r="C34" s="80">
        <v>45.02</v>
      </c>
      <c r="D34" s="86">
        <v>0</v>
      </c>
      <c r="E34" s="86">
        <v>0</v>
      </c>
      <c r="F34" s="86">
        <v>0</v>
      </c>
      <c r="G34" s="86">
        <f>SUM(D34:F34)</f>
        <v>0</v>
      </c>
      <c r="H34" s="88"/>
      <c r="I34" s="88"/>
      <c r="J34" s="88"/>
      <c r="K34" s="88"/>
      <c r="L34" s="88"/>
      <c r="M34" s="87"/>
      <c r="N34" s="87"/>
      <c r="O34" s="87"/>
      <c r="P34" s="87"/>
      <c r="Q34" s="87"/>
      <c r="R34" s="87"/>
      <c r="S34" s="87"/>
    </row>
    <row r="35" spans="1:19" s="83" customFormat="1" ht="12.75">
      <c r="A35" s="224"/>
      <c r="B35" s="230"/>
      <c r="C35" s="80">
        <v>45.12</v>
      </c>
      <c r="D35" s="86">
        <v>0</v>
      </c>
      <c r="E35" s="86">
        <v>131324</v>
      </c>
      <c r="F35" s="86">
        <v>0</v>
      </c>
      <c r="G35" s="86">
        <f>SUM(D35:F35)</f>
        <v>131324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s="83" customFormat="1" ht="12.75">
      <c r="A36" s="224"/>
      <c r="B36" s="230"/>
      <c r="C36" s="80">
        <v>45.03</v>
      </c>
      <c r="D36" s="86">
        <v>0</v>
      </c>
      <c r="E36" s="86">
        <v>0</v>
      </c>
      <c r="F36" s="86">
        <v>0</v>
      </c>
      <c r="G36" s="86">
        <v>0</v>
      </c>
      <c r="H36" s="88"/>
      <c r="I36" s="88"/>
      <c r="J36" s="88"/>
      <c r="K36" s="88"/>
      <c r="L36" s="88"/>
      <c r="M36" s="87"/>
      <c r="N36" s="87"/>
      <c r="O36" s="87"/>
      <c r="P36" s="87"/>
      <c r="Q36" s="87"/>
      <c r="R36" s="87"/>
      <c r="S36" s="87"/>
    </row>
    <row r="37" spans="1:19" s="83" customFormat="1" ht="12.75">
      <c r="A37" s="224"/>
      <c r="B37" s="230"/>
      <c r="C37" s="80">
        <v>45.13</v>
      </c>
      <c r="D37" s="86">
        <v>0</v>
      </c>
      <c r="E37" s="86">
        <v>0</v>
      </c>
      <c r="F37" s="86">
        <v>0</v>
      </c>
      <c r="G37" s="86">
        <f>SUM(D37:F37)</f>
        <v>0</v>
      </c>
      <c r="H37" s="88"/>
      <c r="I37" s="88"/>
      <c r="J37" s="88"/>
      <c r="K37" s="88"/>
      <c r="L37" s="88"/>
      <c r="M37" s="87"/>
      <c r="N37" s="87"/>
      <c r="O37" s="87"/>
      <c r="P37" s="87"/>
      <c r="Q37" s="87"/>
      <c r="R37" s="87"/>
      <c r="S37" s="87"/>
    </row>
    <row r="38" spans="1:19" s="83" customFormat="1" ht="12.75">
      <c r="A38" s="224"/>
      <c r="B38" s="230"/>
      <c r="C38" s="80">
        <v>53.01</v>
      </c>
      <c r="D38" s="86">
        <v>0</v>
      </c>
      <c r="E38" s="86">
        <v>0</v>
      </c>
      <c r="F38" s="86">
        <v>0</v>
      </c>
      <c r="G38" s="86">
        <v>0</v>
      </c>
      <c r="H38" s="88"/>
      <c r="I38" s="88"/>
      <c r="J38" s="88"/>
      <c r="K38" s="88"/>
      <c r="L38" s="88"/>
      <c r="M38" s="87"/>
      <c r="N38" s="87"/>
      <c r="O38" s="87"/>
      <c r="P38" s="87"/>
      <c r="Q38" s="87"/>
      <c r="R38" s="87"/>
      <c r="S38" s="87"/>
    </row>
    <row r="39" spans="1:19" s="83" customFormat="1" ht="12.75">
      <c r="A39" s="224"/>
      <c r="B39" s="230"/>
      <c r="C39" s="80">
        <v>53.11</v>
      </c>
      <c r="D39" s="86">
        <v>0</v>
      </c>
      <c r="E39" s="86">
        <v>0</v>
      </c>
      <c r="F39" s="86">
        <v>0</v>
      </c>
      <c r="G39" s="86">
        <f>SUM(D39:F39)</f>
        <v>0</v>
      </c>
      <c r="H39" s="88"/>
      <c r="I39" s="88"/>
      <c r="J39" s="88"/>
      <c r="K39" s="88"/>
      <c r="L39" s="88"/>
      <c r="M39" s="87"/>
      <c r="N39" s="87"/>
      <c r="O39" s="87"/>
      <c r="P39" s="87"/>
      <c r="Q39" s="87"/>
      <c r="R39" s="87"/>
      <c r="S39" s="87"/>
    </row>
    <row r="40" spans="1:19" s="83" customFormat="1" ht="13.5" thickBot="1">
      <c r="A40" s="242"/>
      <c r="B40" s="240"/>
      <c r="C40" s="89" t="s">
        <v>5</v>
      </c>
      <c r="D40" s="90">
        <f>SUM(D26:D39)</f>
        <v>50000</v>
      </c>
      <c r="E40" s="90">
        <f>SUM(E26:E39)</f>
        <v>206324</v>
      </c>
      <c r="F40" s="90">
        <f>SUM(F26:F39)</f>
        <v>0</v>
      </c>
      <c r="G40" s="90">
        <f>SUM(G26:G39)</f>
        <v>256324</v>
      </c>
      <c r="H40" s="88"/>
      <c r="I40" s="88"/>
      <c r="J40" s="88"/>
      <c r="K40" s="88"/>
      <c r="L40" s="88"/>
      <c r="M40" s="87"/>
      <c r="N40" s="87"/>
      <c r="O40" s="87"/>
      <c r="P40" s="87"/>
      <c r="Q40" s="87"/>
      <c r="R40" s="87"/>
      <c r="S40" s="87"/>
    </row>
    <row r="41" spans="1:19" s="83" customFormat="1" ht="13.5" thickTop="1">
      <c r="A41" s="238" t="s">
        <v>121</v>
      </c>
      <c r="B41" s="230" t="str">
        <f>PRRF!E105</f>
        <v>contratação pessoa jurídica; aquisição de equipamentos</v>
      </c>
      <c r="C41" s="80">
        <v>15.01</v>
      </c>
      <c r="D41" s="86">
        <v>0</v>
      </c>
      <c r="E41" s="86">
        <v>0</v>
      </c>
      <c r="F41" s="86">
        <v>0</v>
      </c>
      <c r="G41" s="86">
        <f aca="true" t="shared" si="0" ref="G41:G54">SUM(D41:F41)</f>
        <v>0</v>
      </c>
      <c r="H41" s="88"/>
      <c r="I41" s="88"/>
      <c r="J41" s="88"/>
      <c r="K41" s="88"/>
      <c r="L41" s="88"/>
      <c r="M41" s="87"/>
      <c r="N41" s="87"/>
      <c r="O41" s="87"/>
      <c r="P41" s="87"/>
      <c r="Q41" s="87"/>
      <c r="R41" s="87"/>
      <c r="S41" s="87"/>
    </row>
    <row r="42" spans="1:19" s="83" customFormat="1" ht="12.75">
      <c r="A42" s="202"/>
      <c r="B42" s="230"/>
      <c r="C42" s="80">
        <v>15.11</v>
      </c>
      <c r="D42" s="86">
        <v>0</v>
      </c>
      <c r="E42" s="86">
        <v>0</v>
      </c>
      <c r="F42" s="86">
        <v>0</v>
      </c>
      <c r="G42" s="86">
        <f t="shared" si="0"/>
        <v>0</v>
      </c>
      <c r="H42" s="88"/>
      <c r="I42" s="88"/>
      <c r="J42" s="88"/>
      <c r="K42" s="88"/>
      <c r="L42" s="88"/>
      <c r="M42" s="87"/>
      <c r="N42" s="87"/>
      <c r="O42" s="87"/>
      <c r="P42" s="87"/>
      <c r="Q42" s="87"/>
      <c r="R42" s="87"/>
      <c r="S42" s="87"/>
    </row>
    <row r="43" spans="1:19" s="83" customFormat="1" ht="12.75">
      <c r="A43" s="224"/>
      <c r="B43" s="230"/>
      <c r="C43" s="80">
        <v>17.01</v>
      </c>
      <c r="D43" s="86">
        <v>0</v>
      </c>
      <c r="E43" s="86">
        <v>0</v>
      </c>
      <c r="F43" s="86">
        <v>0</v>
      </c>
      <c r="G43" s="86">
        <f t="shared" si="0"/>
        <v>0</v>
      </c>
      <c r="H43" s="88"/>
      <c r="I43" s="88"/>
      <c r="J43" s="88"/>
      <c r="K43" s="88"/>
      <c r="L43" s="88"/>
      <c r="M43" s="87"/>
      <c r="N43" s="87"/>
      <c r="O43" s="87"/>
      <c r="P43" s="87"/>
      <c r="Q43" s="87"/>
      <c r="R43" s="87"/>
      <c r="S43" s="87"/>
    </row>
    <row r="44" spans="1:19" s="83" customFormat="1" ht="12.75">
      <c r="A44" s="224"/>
      <c r="B44" s="230"/>
      <c r="C44" s="80">
        <v>17.11</v>
      </c>
      <c r="D44" s="86">
        <v>0</v>
      </c>
      <c r="E44" s="86">
        <v>0</v>
      </c>
      <c r="F44" s="86">
        <v>0</v>
      </c>
      <c r="G44" s="86">
        <f t="shared" si="0"/>
        <v>0</v>
      </c>
      <c r="H44" s="88"/>
      <c r="I44" s="88"/>
      <c r="J44" s="88"/>
      <c r="K44" s="88"/>
      <c r="L44" s="88"/>
      <c r="M44" s="87"/>
      <c r="N44" s="87"/>
      <c r="O44" s="87"/>
      <c r="P44" s="87"/>
      <c r="Q44" s="87"/>
      <c r="R44" s="87"/>
      <c r="S44" s="87"/>
    </row>
    <row r="45" spans="1:19" s="83" customFormat="1" ht="12.75">
      <c r="A45" s="224"/>
      <c r="B45" s="230"/>
      <c r="C45" s="80">
        <v>21.01</v>
      </c>
      <c r="D45" s="86">
        <v>50000</v>
      </c>
      <c r="E45" s="86">
        <v>0</v>
      </c>
      <c r="F45" s="86">
        <v>0</v>
      </c>
      <c r="G45" s="86">
        <f t="shared" si="0"/>
        <v>50000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1:19" s="83" customFormat="1" ht="12.75">
      <c r="A46" s="224"/>
      <c r="B46" s="230"/>
      <c r="C46" s="80">
        <v>21.11</v>
      </c>
      <c r="D46" s="86">
        <v>0</v>
      </c>
      <c r="E46" s="86">
        <v>75000</v>
      </c>
      <c r="F46" s="86">
        <v>0</v>
      </c>
      <c r="G46" s="86">
        <f t="shared" si="0"/>
        <v>75000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1:19" s="83" customFormat="1" ht="12.75">
      <c r="A47" s="224"/>
      <c r="B47" s="230"/>
      <c r="C47" s="80">
        <v>45.01</v>
      </c>
      <c r="D47" s="86">
        <v>0</v>
      </c>
      <c r="E47" s="86">
        <v>0</v>
      </c>
      <c r="F47" s="86">
        <v>0</v>
      </c>
      <c r="G47" s="86">
        <f t="shared" si="0"/>
        <v>0</v>
      </c>
      <c r="H47" s="88"/>
      <c r="I47" s="88"/>
      <c r="J47" s="88"/>
      <c r="K47" s="88"/>
      <c r="L47" s="88"/>
      <c r="M47" s="87"/>
      <c r="N47" s="87"/>
      <c r="O47" s="87"/>
      <c r="P47" s="87"/>
      <c r="Q47" s="87"/>
      <c r="R47" s="87"/>
      <c r="S47" s="87"/>
    </row>
    <row r="48" spans="1:19" s="83" customFormat="1" ht="12.75">
      <c r="A48" s="224"/>
      <c r="B48" s="230"/>
      <c r="C48" s="80">
        <v>45.11</v>
      </c>
      <c r="D48" s="86">
        <v>0</v>
      </c>
      <c r="E48" s="86">
        <v>0</v>
      </c>
      <c r="F48" s="86">
        <v>0</v>
      </c>
      <c r="G48" s="86">
        <f t="shared" si="0"/>
        <v>0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s="83" customFormat="1" ht="12.75">
      <c r="A49" s="224"/>
      <c r="B49" s="230"/>
      <c r="C49" s="80">
        <v>45.02</v>
      </c>
      <c r="D49" s="86">
        <v>0</v>
      </c>
      <c r="E49" s="86">
        <v>0</v>
      </c>
      <c r="F49" s="86">
        <v>0</v>
      </c>
      <c r="G49" s="86">
        <f t="shared" si="0"/>
        <v>0</v>
      </c>
      <c r="H49" s="88"/>
      <c r="I49" s="88"/>
      <c r="J49" s="88"/>
      <c r="K49" s="88"/>
      <c r="L49" s="88"/>
      <c r="M49" s="87"/>
      <c r="N49" s="87"/>
      <c r="O49" s="87"/>
      <c r="P49" s="87"/>
      <c r="Q49" s="87"/>
      <c r="R49" s="87"/>
      <c r="S49" s="87"/>
    </row>
    <row r="50" spans="1:19" s="83" customFormat="1" ht="12.75">
      <c r="A50" s="224"/>
      <c r="B50" s="230"/>
      <c r="C50" s="80">
        <v>45.12</v>
      </c>
      <c r="D50" s="86">
        <v>0</v>
      </c>
      <c r="E50" s="86">
        <v>131324</v>
      </c>
      <c r="F50" s="86">
        <v>0</v>
      </c>
      <c r="G50" s="86">
        <f t="shared" si="0"/>
        <v>131324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19" s="83" customFormat="1" ht="12.75">
      <c r="A51" s="224"/>
      <c r="B51" s="230"/>
      <c r="C51" s="80">
        <v>45.03</v>
      </c>
      <c r="D51" s="86">
        <v>0</v>
      </c>
      <c r="E51" s="86">
        <v>0</v>
      </c>
      <c r="F51" s="86">
        <v>0</v>
      </c>
      <c r="G51" s="86">
        <f t="shared" si="0"/>
        <v>0</v>
      </c>
      <c r="H51" s="88"/>
      <c r="I51" s="88"/>
      <c r="J51" s="88"/>
      <c r="K51" s="88"/>
      <c r="L51" s="88"/>
      <c r="M51" s="87"/>
      <c r="N51" s="87"/>
      <c r="O51" s="87"/>
      <c r="P51" s="87"/>
      <c r="Q51" s="87"/>
      <c r="R51" s="87"/>
      <c r="S51" s="87"/>
    </row>
    <row r="52" spans="1:19" s="83" customFormat="1" ht="12.75">
      <c r="A52" s="224"/>
      <c r="B52" s="230"/>
      <c r="C52" s="80">
        <v>45.13</v>
      </c>
      <c r="D52" s="86">
        <v>0</v>
      </c>
      <c r="E52" s="86">
        <v>0</v>
      </c>
      <c r="F52" s="86">
        <v>0</v>
      </c>
      <c r="G52" s="86">
        <f t="shared" si="0"/>
        <v>0</v>
      </c>
      <c r="H52" s="88"/>
      <c r="I52" s="88"/>
      <c r="J52" s="88"/>
      <c r="K52" s="88"/>
      <c r="L52" s="88"/>
      <c r="M52" s="87"/>
      <c r="N52" s="87"/>
      <c r="O52" s="87"/>
      <c r="P52" s="87"/>
      <c r="Q52" s="87"/>
      <c r="R52" s="87"/>
      <c r="S52" s="87"/>
    </row>
    <row r="53" spans="1:19" s="83" customFormat="1" ht="12.75" customHeight="1">
      <c r="A53" s="224"/>
      <c r="B53" s="230"/>
      <c r="C53" s="80">
        <v>53.01</v>
      </c>
      <c r="D53" s="86">
        <v>0</v>
      </c>
      <c r="E53" s="86">
        <v>0</v>
      </c>
      <c r="F53" s="86">
        <v>0</v>
      </c>
      <c r="G53" s="86">
        <f t="shared" si="0"/>
        <v>0</v>
      </c>
      <c r="H53" s="88"/>
      <c r="I53" s="88"/>
      <c r="J53" s="88"/>
      <c r="K53" s="88"/>
      <c r="L53" s="88"/>
      <c r="M53" s="87"/>
      <c r="N53" s="87"/>
      <c r="O53" s="87"/>
      <c r="P53" s="87"/>
      <c r="Q53" s="87"/>
      <c r="R53" s="87"/>
      <c r="S53" s="87"/>
    </row>
    <row r="54" spans="1:19" s="83" customFormat="1" ht="12.75" customHeight="1">
      <c r="A54" s="224"/>
      <c r="B54" s="230"/>
      <c r="C54" s="80">
        <v>53.11</v>
      </c>
      <c r="D54" s="86">
        <v>0</v>
      </c>
      <c r="E54" s="86">
        <v>0</v>
      </c>
      <c r="F54" s="86">
        <v>0</v>
      </c>
      <c r="G54" s="86">
        <f t="shared" si="0"/>
        <v>0</v>
      </c>
      <c r="H54" s="88"/>
      <c r="I54" s="88"/>
      <c r="J54" s="88"/>
      <c r="K54" s="88"/>
      <c r="L54" s="88"/>
      <c r="M54" s="87"/>
      <c r="N54" s="87"/>
      <c r="O54" s="87"/>
      <c r="P54" s="87"/>
      <c r="Q54" s="87"/>
      <c r="R54" s="87"/>
      <c r="S54" s="87"/>
    </row>
    <row r="55" spans="1:19" s="83" customFormat="1" ht="15" customHeight="1">
      <c r="A55" s="225"/>
      <c r="B55" s="241"/>
      <c r="C55" s="96" t="s">
        <v>7</v>
      </c>
      <c r="D55" s="97">
        <f>SUM(D41:D54)</f>
        <v>50000</v>
      </c>
      <c r="E55" s="90">
        <f>SUM(E41:E54)</f>
        <v>206324</v>
      </c>
      <c r="F55" s="90">
        <f>SUM(F41:F54)</f>
        <v>0</v>
      </c>
      <c r="G55" s="90">
        <f>SUM(G41:G54)</f>
        <v>256324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3.5" thickBot="1">
      <c r="A56" s="21" t="s">
        <v>97</v>
      </c>
      <c r="B56" s="22"/>
      <c r="C56" s="22"/>
      <c r="D56" s="43">
        <f>SUM(D11:D24)</f>
        <v>100000</v>
      </c>
      <c r="E56" s="43">
        <f>SUM(E11:E24)</f>
        <v>0</v>
      </c>
      <c r="F56" s="43">
        <f>SUM(F11:F24)</f>
        <v>0</v>
      </c>
      <c r="G56" s="43">
        <f>SUM(G25+G40+G55)</f>
        <v>612648</v>
      </c>
      <c r="H56" s="1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</row>
  </sheetData>
  <mergeCells count="16">
    <mergeCell ref="A2:S2"/>
    <mergeCell ref="B26:B40"/>
    <mergeCell ref="A41:A55"/>
    <mergeCell ref="B41:B55"/>
    <mergeCell ref="A26:A40"/>
    <mergeCell ref="A4:S4"/>
    <mergeCell ref="A5:S5"/>
    <mergeCell ref="A7:G7"/>
    <mergeCell ref="A6:S6"/>
    <mergeCell ref="B11:B25"/>
    <mergeCell ref="A11:A25"/>
    <mergeCell ref="C9:C10"/>
    <mergeCell ref="H9:S9"/>
    <mergeCell ref="A9:A10"/>
    <mergeCell ref="B9:B10"/>
    <mergeCell ref="D9:G9"/>
  </mergeCells>
  <printOptions horizontalCentered="1"/>
  <pageMargins left="0.2" right="0.21" top="0.5" bottom="0.5" header="0.5" footer="0.5"/>
  <pageSetup horizontalDpi="400" verticalDpi="4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H25" sqref="H25:M25"/>
    </sheetView>
  </sheetViews>
  <sheetFormatPr defaultColWidth="9.140625" defaultRowHeight="12.75"/>
  <cols>
    <col min="1" max="1" width="22.8515625" style="0" customWidth="1"/>
    <col min="2" max="2" width="15.421875" style="0" customWidth="1"/>
    <col min="3" max="3" width="14.421875" style="0" customWidth="1"/>
    <col min="4" max="4" width="9.00390625" style="0" customWidth="1"/>
    <col min="5" max="5" width="10.85156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8.25" customHeight="1">
      <c r="A4" s="4"/>
      <c r="B4" s="4"/>
      <c r="C4" s="4"/>
      <c r="D4" s="4"/>
      <c r="E4" s="4"/>
      <c r="F4" s="4"/>
      <c r="G4" s="4"/>
    </row>
    <row r="5" spans="1:19" ht="26.25" customHeight="1">
      <c r="A5" s="246" t="str">
        <f>PRRF!C99</f>
        <v>4.2  Produto - Aproximadamente 4 milhões de documentos prioritários, do acervo de 13,5 milhões existentes na CVM, digitalizados e disponibilizados aos investidores e demais interessados, via o Website da CVM, até Junho 2005.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ht="15" customHeight="1">
      <c r="A6" s="227" t="str">
        <f>PRRF!D111</f>
        <v>Ano 2 (2005) - Digitalização dos 70% restantes dos documentos prioritários, disponibilização do GED no Website da CVM, e treinamento dos usuários internos.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188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122</v>
      </c>
      <c r="B12" s="169" t="str">
        <f>PRRF!E111</f>
        <v>contratação pessoa jurídica; miscelânia</v>
      </c>
      <c r="C12" s="6">
        <v>15.01</v>
      </c>
      <c r="D12" s="42">
        <v>0</v>
      </c>
      <c r="E12" s="42">
        <v>0</v>
      </c>
      <c r="F12" s="42">
        <v>0</v>
      </c>
      <c r="G12" s="42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>SUM(D13:F13)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0</v>
      </c>
      <c r="E14" s="42">
        <v>0</v>
      </c>
      <c r="F14" s="42">
        <v>0</v>
      </c>
      <c r="G14" s="42">
        <v>0</v>
      </c>
      <c r="H14" s="44"/>
      <c r="I14" s="44"/>
      <c r="J14" s="44"/>
      <c r="K14" s="44"/>
      <c r="L14" s="44"/>
      <c r="M14" s="7"/>
      <c r="N14" s="7"/>
      <c r="O14" s="7"/>
      <c r="P14" s="7"/>
      <c r="Q14" s="7"/>
      <c r="R14" s="7"/>
      <c r="S14" s="7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>SUM(D15:F15)</f>
        <v>0</v>
      </c>
      <c r="H15" s="44"/>
      <c r="I15" s="44"/>
      <c r="J15" s="44"/>
      <c r="K15" s="44"/>
      <c r="L15" s="44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7106</v>
      </c>
      <c r="E16" s="42">
        <v>0</v>
      </c>
      <c r="F16" s="42">
        <v>0</v>
      </c>
      <c r="G16" s="42">
        <f>SUM(D16:F16)</f>
        <v>7106</v>
      </c>
      <c r="H16" s="105"/>
      <c r="I16" s="105"/>
      <c r="J16" s="105"/>
      <c r="K16" s="105"/>
      <c r="L16" s="105"/>
      <c r="M16" s="105"/>
      <c r="N16" s="7"/>
      <c r="O16" s="7"/>
      <c r="P16" s="7"/>
      <c r="Q16" s="7"/>
      <c r="R16" s="7"/>
      <c r="S16" s="7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>SUM(D17:F17)</f>
        <v>0</v>
      </c>
      <c r="H17" s="44"/>
      <c r="I17" s="44"/>
      <c r="J17" s="44"/>
      <c r="K17" s="44"/>
      <c r="L17" s="44"/>
      <c r="M17" s="7"/>
      <c r="N17" s="7"/>
      <c r="O17" s="7"/>
      <c r="P17" s="7"/>
      <c r="Q17" s="7"/>
      <c r="R17" s="7"/>
      <c r="S17" s="7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v>0</v>
      </c>
      <c r="H19" s="44"/>
      <c r="I19" s="44"/>
      <c r="J19" s="44"/>
      <c r="K19" s="44"/>
      <c r="L19" s="44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v>0</v>
      </c>
      <c r="H20" s="44"/>
      <c r="I20" s="44"/>
      <c r="J20" s="44"/>
      <c r="K20" s="44"/>
      <c r="L20" s="44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44"/>
      <c r="I21" s="44"/>
      <c r="J21" s="44"/>
      <c r="K21" s="44"/>
      <c r="L21" s="44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44"/>
      <c r="I22" s="44"/>
      <c r="J22" s="44"/>
      <c r="K22" s="44"/>
      <c r="L22" s="44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7"/>
      <c r="N23" s="7"/>
      <c r="O23" s="7"/>
      <c r="P23" s="7"/>
      <c r="Q23" s="7"/>
      <c r="R23" s="7"/>
      <c r="S23" s="7"/>
    </row>
    <row r="24" spans="1:19" ht="12.75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v>0</v>
      </c>
      <c r="H24" s="44"/>
      <c r="I24" s="44"/>
      <c r="J24" s="44"/>
      <c r="K24" s="44"/>
      <c r="L24" s="44"/>
      <c r="M24" s="7"/>
      <c r="N24" s="7"/>
      <c r="O24" s="7"/>
      <c r="P24" s="7"/>
      <c r="Q24" s="7"/>
      <c r="R24" s="7"/>
      <c r="S24" s="7"/>
    </row>
    <row r="25" spans="1:19" ht="12.75">
      <c r="A25" s="224"/>
      <c r="B25" s="169"/>
      <c r="C25" s="6">
        <v>53.11</v>
      </c>
      <c r="D25" s="42">
        <v>0</v>
      </c>
      <c r="E25" s="42">
        <v>6692.84</v>
      </c>
      <c r="F25" s="42">
        <v>0</v>
      </c>
      <c r="G25" s="42">
        <f>SUM(D25:F25)</f>
        <v>6692.84</v>
      </c>
      <c r="H25" s="105"/>
      <c r="I25" s="105"/>
      <c r="J25" s="105"/>
      <c r="K25" s="105"/>
      <c r="L25" s="105"/>
      <c r="M25" s="105"/>
      <c r="N25" s="7"/>
      <c r="O25" s="7"/>
      <c r="P25" s="7"/>
      <c r="Q25" s="7"/>
      <c r="R25" s="7"/>
      <c r="S25" s="7"/>
    </row>
    <row r="26" spans="1:19" ht="13.5" thickBot="1">
      <c r="A26" s="242"/>
      <c r="B26" s="204"/>
      <c r="C26" s="23" t="s">
        <v>5</v>
      </c>
      <c r="D26" s="41">
        <f>SUM(D12:D25)</f>
        <v>7106</v>
      </c>
      <c r="E26" s="41">
        <f>SUM(E12:E25)</f>
        <v>6692.84</v>
      </c>
      <c r="F26" s="41">
        <f>SUM(F12:F25)</f>
        <v>0</v>
      </c>
      <c r="G26" s="41">
        <f>SUM(G12:G25)</f>
        <v>13798.84</v>
      </c>
      <c r="H26" s="44"/>
      <c r="I26" s="44"/>
      <c r="J26" s="44"/>
      <c r="K26" s="44"/>
      <c r="L26" s="44"/>
      <c r="M26" s="7"/>
      <c r="N26" s="7"/>
      <c r="O26" s="7"/>
      <c r="P26" s="7"/>
      <c r="Q26" s="7"/>
      <c r="R26" s="7"/>
      <c r="S26" s="7"/>
    </row>
    <row r="27" spans="1:19" ht="14.25" thickBot="1" thickTop="1">
      <c r="A27" s="21" t="s">
        <v>98</v>
      </c>
      <c r="B27" s="22"/>
      <c r="C27" s="22"/>
      <c r="D27" s="43">
        <f>SUM(D12:D25)</f>
        <v>7106</v>
      </c>
      <c r="E27" s="43">
        <f>SUM(E12:E25)</f>
        <v>6692.84</v>
      </c>
      <c r="F27" s="43">
        <f>SUM(F12:F25)</f>
        <v>0</v>
      </c>
      <c r="G27" s="43">
        <f>SUM(D27:F27)</f>
        <v>13798.84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C10:C11"/>
    <mergeCell ref="B12:B26"/>
    <mergeCell ref="H10:S10"/>
    <mergeCell ref="A10:A11"/>
    <mergeCell ref="B10:B11"/>
    <mergeCell ref="D10:G10"/>
    <mergeCell ref="A12:A26"/>
    <mergeCell ref="A5:S5"/>
    <mergeCell ref="A2:S2"/>
    <mergeCell ref="A6:S6"/>
    <mergeCell ref="A8:G8"/>
  </mergeCells>
  <printOptions horizontalCentered="1"/>
  <pageMargins left="0.2" right="0.21" top="0.5" bottom="0.5" header="0.5" footer="0.5"/>
  <pageSetup horizontalDpi="400" verticalDpi="4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H21" sqref="H21:S21"/>
    </sheetView>
  </sheetViews>
  <sheetFormatPr defaultColWidth="9.140625" defaultRowHeight="12.75"/>
  <cols>
    <col min="1" max="1" width="22.28125" style="0" customWidth="1"/>
    <col min="2" max="2" width="16.7109375" style="0" customWidth="1"/>
    <col min="3" max="3" width="14.00390625" style="0" customWidth="1"/>
    <col min="4" max="4" width="10.57421875" style="0" customWidth="1"/>
    <col min="5" max="5" width="10.281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3.5" customHeight="1">
      <c r="A5" s="226" t="str">
        <f>PRRF!C119</f>
        <v>5.1 Produto - Módulos complementares do sistema  para acompanhamento das operações realizadas em mercados organizados, desenvolvido e implantado até março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3.5" customHeight="1">
      <c r="A6" s="247" t="str">
        <f>PRRF!D119</f>
        <v>Ano 1 (2004) - Design das especificações técnicas dos módulos complementares ao sistema de acompanhamento das operações realizadas em mercados organizados.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128</v>
      </c>
      <c r="B12" s="169" t="str">
        <f>PRRF!E119</f>
        <v>contratação pessoa física; diárias e passagens; contratação pessoa jurídica; aquisição de equipamentos</v>
      </c>
      <c r="C12" s="6">
        <v>15.01</v>
      </c>
      <c r="D12" s="42">
        <v>10000</v>
      </c>
      <c r="E12" s="42">
        <v>0</v>
      </c>
      <c r="F12" s="42">
        <v>0</v>
      </c>
      <c r="G12" s="42">
        <f aca="true" t="shared" si="0" ref="G12:G17">SUM(D12:F12)</f>
        <v>10000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62226.92</v>
      </c>
      <c r="E14" s="42">
        <v>0</v>
      </c>
      <c r="F14" s="42">
        <v>0</v>
      </c>
      <c r="G14" s="42">
        <f t="shared" si="0"/>
        <v>62226.92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224"/>
      <c r="B16" s="169"/>
      <c r="C16" s="6">
        <v>21.01</v>
      </c>
      <c r="D16" s="42">
        <v>148151.28</v>
      </c>
      <c r="E16" s="42">
        <v>0</v>
      </c>
      <c r="F16" s="42">
        <v>0</v>
      </c>
      <c r="G16" s="42">
        <f t="shared" si="0"/>
        <v>148151.28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.75">
      <c r="A17" s="224"/>
      <c r="B17" s="169"/>
      <c r="C17" s="6">
        <v>21.11</v>
      </c>
      <c r="D17" s="42">
        <v>0</v>
      </c>
      <c r="E17" s="42">
        <v>83319.24</v>
      </c>
      <c r="F17" s="42">
        <v>0</v>
      </c>
      <c r="G17" s="42">
        <f t="shared" si="0"/>
        <v>83319.24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f>SUM(D19:F19)</f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f>SUM(D20:F20)</f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224"/>
      <c r="B21" s="169"/>
      <c r="C21" s="6">
        <v>45.12</v>
      </c>
      <c r="D21" s="42">
        <v>0</v>
      </c>
      <c r="E21" s="42">
        <v>78000</v>
      </c>
      <c r="F21" s="42">
        <v>0</v>
      </c>
      <c r="G21" s="42">
        <f>SUM(D21:F21)</f>
        <v>78000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5.75" customHeight="1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f>SUM(D24:F24)</f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5" customHeight="1">
      <c r="A25" s="224"/>
      <c r="B25" s="169"/>
      <c r="C25" s="6">
        <v>53.11</v>
      </c>
      <c r="D25" s="42">
        <v>0</v>
      </c>
      <c r="E25" s="42">
        <v>0</v>
      </c>
      <c r="F25" s="42">
        <v>0</v>
      </c>
      <c r="G25" s="42">
        <f>SUM(D25:F25)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3.5" thickBot="1">
      <c r="A26" s="225"/>
      <c r="B26" s="204"/>
      <c r="C26" s="23" t="s">
        <v>6</v>
      </c>
      <c r="D26" s="41">
        <f>SUM(D12:D25)</f>
        <v>220378.2</v>
      </c>
      <c r="E26" s="41">
        <f>SUM(E12:E25)</f>
        <v>161319.24</v>
      </c>
      <c r="F26" s="41">
        <f>SUM(F12:F25)</f>
        <v>0</v>
      </c>
      <c r="G26" s="41">
        <f>SUM(G12:G25)</f>
        <v>381697.44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4.25" thickBot="1" thickTop="1">
      <c r="A27" s="21" t="s">
        <v>194</v>
      </c>
      <c r="B27" s="22"/>
      <c r="C27" s="22"/>
      <c r="D27" s="43">
        <f>SUM(D12:D25)</f>
        <v>220378.2</v>
      </c>
      <c r="E27" s="43">
        <f>SUM(E12:E25)</f>
        <v>161319.24</v>
      </c>
      <c r="F27" s="43">
        <f>SUM(F12:F25)</f>
        <v>0</v>
      </c>
      <c r="G27" s="43">
        <f>SUM(D27:F27)</f>
        <v>381697.44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C10:C11"/>
    <mergeCell ref="B12:B26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H16" sqref="H16:S17"/>
    </sheetView>
  </sheetViews>
  <sheetFormatPr defaultColWidth="9.140625" defaultRowHeight="12.75"/>
  <cols>
    <col min="1" max="1" width="21.7109375" style="0" customWidth="1"/>
    <col min="2" max="2" width="15.7109375" style="0" customWidth="1"/>
    <col min="3" max="3" width="14.28125" style="0" customWidth="1"/>
    <col min="4" max="4" width="10.140625" style="0" bestFit="1" customWidth="1"/>
    <col min="5" max="5" width="10.1406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36" t="str">
        <f>PRRF!C119</f>
        <v>5.1 Produto - Módulos complementares do sistema  para acompanhamento das operações realizadas em mercados organizados, desenvolvido e implantado até março 2006.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19" ht="12.75">
      <c r="A6" s="218" t="str">
        <f>PRRF!D125</f>
        <v>Ano 2 (2005) - Desenvolvimento dos módulos complementares do sistema de acompanhamento das operações realizadas em mercados organizados.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188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129</v>
      </c>
      <c r="B12" s="169" t="str">
        <f>PRRF!E125</f>
        <v>contratação pessoa jurídica</v>
      </c>
      <c r="C12" s="6">
        <v>15.01</v>
      </c>
      <c r="D12" s="42">
        <v>0</v>
      </c>
      <c r="E12" s="42">
        <v>0</v>
      </c>
      <c r="F12" s="42">
        <v>0</v>
      </c>
      <c r="G12" s="42">
        <f>D12+E12</f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>SUM(D13:F13)</f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2.75">
      <c r="A14" s="224"/>
      <c r="B14" s="169"/>
      <c r="C14" s="6">
        <v>17.01</v>
      </c>
      <c r="D14" s="42">
        <v>0</v>
      </c>
      <c r="E14" s="42">
        <v>0</v>
      </c>
      <c r="F14" s="42">
        <v>0</v>
      </c>
      <c r="G14" s="42">
        <f>SUM(D14:F14)</f>
        <v>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>SUM(D15:F15)</f>
        <v>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224"/>
      <c r="B16" s="169"/>
      <c r="C16" s="6">
        <v>21.01</v>
      </c>
      <c r="D16" s="42">
        <v>250000</v>
      </c>
      <c r="E16" s="42">
        <v>0</v>
      </c>
      <c r="F16" s="42">
        <v>0</v>
      </c>
      <c r="G16" s="42">
        <f>SUM(D16:F16)</f>
        <v>250000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.75">
      <c r="A17" s="224"/>
      <c r="B17" s="169"/>
      <c r="C17" s="6">
        <v>21.11</v>
      </c>
      <c r="D17" s="42">
        <v>0</v>
      </c>
      <c r="E17" s="42">
        <v>110000</v>
      </c>
      <c r="F17" s="42">
        <v>0</v>
      </c>
      <c r="G17" s="42">
        <f>SUM(D17:F17)</f>
        <v>110000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2.75" customHeight="1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3.5" customHeight="1">
      <c r="A25" s="224"/>
      <c r="B25" s="169"/>
      <c r="C25" s="6">
        <v>53.11</v>
      </c>
      <c r="D25" s="42">
        <v>0</v>
      </c>
      <c r="E25" s="42">
        <v>0</v>
      </c>
      <c r="F25" s="42">
        <v>0</v>
      </c>
      <c r="G25" s="42">
        <f>SUM(D25:F25)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3.5" thickBot="1">
      <c r="A26" s="225"/>
      <c r="B26" s="204"/>
      <c r="C26" s="23" t="s">
        <v>6</v>
      </c>
      <c r="D26" s="41">
        <f>SUM(D12:D25)</f>
        <v>250000</v>
      </c>
      <c r="E26" s="41">
        <f>SUM(E12:E25)</f>
        <v>110000</v>
      </c>
      <c r="F26" s="41">
        <f>SUM(F12:F25)</f>
        <v>0</v>
      </c>
      <c r="G26" s="41">
        <f>SUM(G12:G25)</f>
        <v>360000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4.25" thickBot="1" thickTop="1">
      <c r="A27" s="21" t="s">
        <v>123</v>
      </c>
      <c r="B27" s="22"/>
      <c r="C27" s="22"/>
      <c r="D27" s="43">
        <f>SUM(D12:D25)</f>
        <v>250000</v>
      </c>
      <c r="E27" s="43">
        <f>SUM(E12:E25)</f>
        <v>110000</v>
      </c>
      <c r="F27" s="43">
        <f>SUM(F12:F25)</f>
        <v>0</v>
      </c>
      <c r="G27" s="43">
        <f>SUM(D27:F27)</f>
        <v>360000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C10:C11"/>
    <mergeCell ref="B12:B26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1" max="1" width="21.57421875" style="0" customWidth="1"/>
    <col min="2" max="2" width="16.8515625" style="0" customWidth="1"/>
    <col min="3" max="3" width="14.00390625" style="0" customWidth="1"/>
    <col min="4" max="4" width="9.57421875" style="0" customWidth="1"/>
    <col min="5" max="5" width="10.281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26" t="str">
        <f>PRRF!C119</f>
        <v>5.1 Produto - Módulos complementares do sistema  para acompanhamento das operações realizadas em mercados organizados, desenvolvido e implantado até março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2.75">
      <c r="A6" s="218" t="str">
        <f>PRRF!D131</f>
        <v>Ano 3 (2006) - Testes e implantação dos módulos complementares do sistema de acompanhamento das operações realizadas em mercados organizados.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189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130</v>
      </c>
      <c r="B12" s="169" t="str">
        <f>PRRF!E131</f>
        <v>contratação pessoa jurídica; miscelânia</v>
      </c>
      <c r="C12" s="6">
        <v>15.01</v>
      </c>
      <c r="D12" s="42">
        <v>0</v>
      </c>
      <c r="E12" s="42">
        <v>0</v>
      </c>
      <c r="F12" s="42">
        <v>0</v>
      </c>
      <c r="G12" s="42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>SUM(D13:F13)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0</v>
      </c>
      <c r="E14" s="42">
        <v>0</v>
      </c>
      <c r="F14" s="42">
        <v>0</v>
      </c>
      <c r="G14" s="42">
        <f>SUM(D14:F14)</f>
        <v>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>SUM(D15:F15)</f>
        <v>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224"/>
      <c r="B16" s="169"/>
      <c r="C16" s="6">
        <v>21.01</v>
      </c>
      <c r="D16" s="42">
        <v>60514.56</v>
      </c>
      <c r="E16" s="42">
        <v>0</v>
      </c>
      <c r="F16" s="42">
        <v>0</v>
      </c>
      <c r="G16" s="42">
        <f>SUM(D16:F16)</f>
        <v>60514.56</v>
      </c>
      <c r="H16" s="105"/>
      <c r="I16" s="105"/>
      <c r="J16" s="105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224"/>
      <c r="B17" s="169"/>
      <c r="C17" s="6">
        <v>21.11</v>
      </c>
      <c r="D17" s="42">
        <v>0</v>
      </c>
      <c r="E17" s="42">
        <v>110000</v>
      </c>
      <c r="F17" s="42">
        <v>0</v>
      </c>
      <c r="G17" s="42">
        <f>SUM(D17:F17)</f>
        <v>110000</v>
      </c>
      <c r="H17" s="105"/>
      <c r="I17" s="105"/>
      <c r="J17" s="105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2.75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2.75">
      <c r="A25" s="224"/>
      <c r="B25" s="169"/>
      <c r="C25" s="6">
        <v>53.11</v>
      </c>
      <c r="D25" s="42">
        <v>0</v>
      </c>
      <c r="E25" s="42">
        <v>13384</v>
      </c>
      <c r="F25" s="42">
        <v>0</v>
      </c>
      <c r="G25" s="42">
        <f>SUM(D25:F25)</f>
        <v>13384</v>
      </c>
      <c r="H25" s="105"/>
      <c r="I25" s="105"/>
      <c r="J25" s="105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3.5" thickBot="1">
      <c r="A26" s="225"/>
      <c r="B26" s="204"/>
      <c r="C26" s="24" t="s">
        <v>7</v>
      </c>
      <c r="D26" s="41">
        <f>SUM(D12:D25)</f>
        <v>60514.56</v>
      </c>
      <c r="E26" s="41">
        <f>SUM(E12:E25)</f>
        <v>123384</v>
      </c>
      <c r="F26" s="41">
        <f>SUM(F12:F25)</f>
        <v>0</v>
      </c>
      <c r="G26" s="41">
        <f>SUM(G12:G25)</f>
        <v>183898.56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4.25" thickBot="1" thickTop="1">
      <c r="A27" s="21" t="s">
        <v>195</v>
      </c>
      <c r="B27" s="22"/>
      <c r="C27" s="22"/>
      <c r="D27" s="43">
        <f>SUM(D12:D25)</f>
        <v>60514.56</v>
      </c>
      <c r="E27" s="43">
        <f>SUM(E12:E25)</f>
        <v>123384</v>
      </c>
      <c r="F27" s="43">
        <f>SUM(F12:F25)</f>
        <v>0</v>
      </c>
      <c r="G27" s="43">
        <f>SUM(D27:F27)</f>
        <v>183898.56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5:S5"/>
    <mergeCell ref="A2:S2"/>
    <mergeCell ref="A6:S6"/>
    <mergeCell ref="A8:G8"/>
    <mergeCell ref="A12:A26"/>
    <mergeCell ref="C10:C11"/>
    <mergeCell ref="B12:B26"/>
    <mergeCell ref="H10:S10"/>
    <mergeCell ref="A10:A11"/>
    <mergeCell ref="B10:B11"/>
    <mergeCell ref="D10:G10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 topLeftCell="A1">
      <selection activeCell="H40" sqref="H40:S40"/>
    </sheetView>
  </sheetViews>
  <sheetFormatPr defaultColWidth="9.140625" defaultRowHeight="12.75"/>
  <cols>
    <col min="1" max="1" width="22.28125" style="0" customWidth="1"/>
    <col min="2" max="2" width="15.421875" style="0" customWidth="1"/>
    <col min="3" max="3" width="14.00390625" style="0" customWidth="1"/>
    <col min="4" max="4" width="10.140625" style="0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25.5" customHeight="1">
      <c r="A5" s="226" t="str">
        <f>PRRF!C139</f>
        <v>6.1 Produto - Programa de Certificação da Qualidade Profissional no Mercado de Valores, contemplando metodologia para certificação, elaboração de normas ocupacionais e perfis profissionais, processo de avaliação e orientações de aprendizagem, criado e implantado até Dezembro 2004.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2.75">
      <c r="A6" s="218" t="str">
        <f>PRRF!D139</f>
        <v>Ano 1 (2004) - Análise dos requerimentos de qualidade profissional no MVM.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12.75">
      <c r="A7" s="227" t="str">
        <f>PRRF!D145</f>
        <v>Ano 1 (2004) -  Apresentação de relatório final contendo propostas de metodologia de certificação, normas ocupacionais e perfis profissionais, processo de avaliação e orientações de aprendizagem para agentes do MVM.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124</v>
      </c>
      <c r="B12" s="169" t="str">
        <f>PRRF!E139</f>
        <v>contratação pessoa física; miscelânia</v>
      </c>
      <c r="C12" s="6">
        <v>15.01</v>
      </c>
      <c r="D12" s="42">
        <v>0</v>
      </c>
      <c r="E12" s="42">
        <v>0</v>
      </c>
      <c r="F12" s="42">
        <v>0</v>
      </c>
      <c r="G12" s="42">
        <f aca="true" t="shared" si="0" ref="G12:G17"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121700</v>
      </c>
      <c r="E14" s="42">
        <v>0</v>
      </c>
      <c r="F14" s="42">
        <v>0</v>
      </c>
      <c r="G14" s="42">
        <f t="shared" si="0"/>
        <v>121700</v>
      </c>
      <c r="H14" s="7"/>
      <c r="I14" s="7"/>
      <c r="J14" s="7"/>
      <c r="K14" s="7"/>
      <c r="L14" s="7"/>
      <c r="M14" s="7"/>
      <c r="N14" s="7"/>
      <c r="O14" s="7"/>
      <c r="P14" s="7"/>
      <c r="Q14" s="105"/>
      <c r="R14" s="105"/>
      <c r="S14" s="105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0</v>
      </c>
      <c r="E16" s="42">
        <v>0</v>
      </c>
      <c r="F16" s="42">
        <v>0</v>
      </c>
      <c r="G16" s="42">
        <f t="shared" si="0"/>
        <v>0</v>
      </c>
      <c r="H16" s="7"/>
      <c r="I16" s="7"/>
      <c r="J16" s="7"/>
      <c r="K16" s="7"/>
      <c r="L16" s="7"/>
      <c r="M16" s="7"/>
      <c r="N16" s="7"/>
      <c r="O16" s="44"/>
      <c r="P16" s="44"/>
      <c r="Q16" s="44"/>
      <c r="R16" s="44"/>
      <c r="S16" s="7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 t="shared" si="0"/>
        <v>0</v>
      </c>
      <c r="H17" s="7"/>
      <c r="I17" s="7"/>
      <c r="J17" s="7"/>
      <c r="K17" s="7"/>
      <c r="L17" s="7"/>
      <c r="M17" s="7"/>
      <c r="N17" s="7"/>
      <c r="O17" s="44"/>
      <c r="P17" s="44"/>
      <c r="Q17" s="44"/>
      <c r="R17" s="44"/>
      <c r="S17" s="7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 customHeight="1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 customHeight="1">
      <c r="A25" s="224"/>
      <c r="B25" s="169"/>
      <c r="C25" s="6">
        <v>53.11</v>
      </c>
      <c r="D25" s="42">
        <v>0</v>
      </c>
      <c r="E25" s="42">
        <v>1005.8</v>
      </c>
      <c r="F25" s="42">
        <v>0</v>
      </c>
      <c r="G25" s="42">
        <f>SUM(D25:F25)</f>
        <v>1005.8</v>
      </c>
      <c r="H25" s="7"/>
      <c r="I25" s="7"/>
      <c r="J25" s="7"/>
      <c r="K25" s="7"/>
      <c r="L25" s="7"/>
      <c r="M25" s="7"/>
      <c r="N25" s="7"/>
      <c r="O25" s="7"/>
      <c r="P25" s="7"/>
      <c r="Q25" s="105"/>
      <c r="R25" s="105"/>
      <c r="S25" s="105"/>
    </row>
    <row r="26" spans="1:19" ht="12.75">
      <c r="A26" s="225"/>
      <c r="B26" s="170"/>
      <c r="C26" s="47" t="s">
        <v>6</v>
      </c>
      <c r="D26" s="41">
        <f>SUM(D12:D25)</f>
        <v>121700</v>
      </c>
      <c r="E26" s="41">
        <f>SUM(E12:E25)</f>
        <v>1005.8</v>
      </c>
      <c r="F26" s="41">
        <f>SUM(F12:F25)</f>
        <v>0</v>
      </c>
      <c r="G26" s="41">
        <f>SUM(G12:G25)</f>
        <v>122705.8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02" t="s">
        <v>125</v>
      </c>
      <c r="B27" s="169" t="str">
        <f>PRRF!E145</f>
        <v>contratação pessoa física; diárias e passagens; miscelânia</v>
      </c>
      <c r="C27" s="6">
        <v>15.01</v>
      </c>
      <c r="D27" s="42">
        <v>0</v>
      </c>
      <c r="E27" s="42">
        <v>0</v>
      </c>
      <c r="F27" s="42">
        <v>0</v>
      </c>
      <c r="G27" s="42">
        <f aca="true" t="shared" si="1" ref="G27:G40">SUM(D27:F27)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202"/>
      <c r="B28" s="169"/>
      <c r="C28" s="6">
        <v>15.11</v>
      </c>
      <c r="D28" s="42">
        <v>0</v>
      </c>
      <c r="E28" s="42">
        <f>42000+9243.21</f>
        <v>51243.21</v>
      </c>
      <c r="F28" s="42">
        <v>0</v>
      </c>
      <c r="G28" s="42">
        <f t="shared" si="1"/>
        <v>51243.21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.75">
      <c r="A29" s="224"/>
      <c r="B29" s="169"/>
      <c r="C29" s="6">
        <v>17.01</v>
      </c>
      <c r="D29" s="42">
        <v>12253.1</v>
      </c>
      <c r="E29" s="42">
        <v>0</v>
      </c>
      <c r="F29" s="42">
        <v>0</v>
      </c>
      <c r="G29" s="42">
        <f t="shared" si="1"/>
        <v>12253.1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.75">
      <c r="A30" s="224"/>
      <c r="B30" s="169"/>
      <c r="C30" s="6">
        <v>17.11</v>
      </c>
      <c r="D30" s="42">
        <v>0</v>
      </c>
      <c r="E30" s="42">
        <v>5147.1</v>
      </c>
      <c r="F30" s="42">
        <v>0</v>
      </c>
      <c r="G30" s="42">
        <f t="shared" si="1"/>
        <v>5147.1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.75">
      <c r="A31" s="224"/>
      <c r="B31" s="169"/>
      <c r="C31" s="6">
        <v>21.01</v>
      </c>
      <c r="D31" s="42">
        <v>0</v>
      </c>
      <c r="E31" s="42">
        <v>0</v>
      </c>
      <c r="F31" s="42">
        <v>0</v>
      </c>
      <c r="G31" s="42">
        <f t="shared" si="1"/>
        <v>0</v>
      </c>
      <c r="H31" s="7"/>
      <c r="I31" s="7"/>
      <c r="J31" s="7"/>
      <c r="K31" s="7"/>
      <c r="L31" s="7"/>
      <c r="M31" s="7"/>
      <c r="N31" s="7"/>
      <c r="O31" s="44"/>
      <c r="P31" s="44"/>
      <c r="Q31" s="44"/>
      <c r="R31" s="44"/>
      <c r="S31" s="7"/>
    </row>
    <row r="32" spans="1:19" ht="12.75">
      <c r="A32" s="224"/>
      <c r="B32" s="169"/>
      <c r="C32" s="6">
        <v>21.11</v>
      </c>
      <c r="D32" s="42">
        <v>0</v>
      </c>
      <c r="E32" s="42">
        <v>0</v>
      </c>
      <c r="F32" s="42">
        <v>0</v>
      </c>
      <c r="G32" s="42">
        <f t="shared" si="1"/>
        <v>0</v>
      </c>
      <c r="H32" s="7"/>
      <c r="I32" s="7"/>
      <c r="J32" s="7"/>
      <c r="K32" s="7"/>
      <c r="L32" s="7"/>
      <c r="M32" s="7"/>
      <c r="N32" s="7"/>
      <c r="O32" s="44"/>
      <c r="P32" s="44"/>
      <c r="Q32" s="44"/>
      <c r="R32" s="44"/>
      <c r="S32" s="7"/>
    </row>
    <row r="33" spans="1:19" ht="12.75">
      <c r="A33" s="224"/>
      <c r="B33" s="169"/>
      <c r="C33" s="6">
        <v>45.01</v>
      </c>
      <c r="D33" s="42">
        <v>0</v>
      </c>
      <c r="E33" s="42">
        <v>0</v>
      </c>
      <c r="F33" s="42">
        <v>0</v>
      </c>
      <c r="G33" s="42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224"/>
      <c r="B34" s="169"/>
      <c r="C34" s="6">
        <v>45.11</v>
      </c>
      <c r="D34" s="42">
        <v>0</v>
      </c>
      <c r="E34" s="42">
        <v>0</v>
      </c>
      <c r="F34" s="42">
        <v>0</v>
      </c>
      <c r="G34" s="42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224"/>
      <c r="B35" s="169"/>
      <c r="C35" s="6">
        <v>45.02</v>
      </c>
      <c r="D35" s="42">
        <v>0</v>
      </c>
      <c r="E35" s="42">
        <v>0</v>
      </c>
      <c r="F35" s="42">
        <v>0</v>
      </c>
      <c r="G35" s="42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224"/>
      <c r="B36" s="169"/>
      <c r="C36" s="6">
        <v>45.12</v>
      </c>
      <c r="D36" s="42">
        <v>0</v>
      </c>
      <c r="E36" s="42">
        <v>0</v>
      </c>
      <c r="F36" s="42">
        <v>0</v>
      </c>
      <c r="G36" s="42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224"/>
      <c r="B37" s="169"/>
      <c r="C37" s="6">
        <v>45.03</v>
      </c>
      <c r="D37" s="42">
        <v>0</v>
      </c>
      <c r="E37" s="42">
        <v>0</v>
      </c>
      <c r="F37" s="42">
        <v>0</v>
      </c>
      <c r="G37" s="42">
        <f t="shared" si="1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224"/>
      <c r="B38" s="169"/>
      <c r="C38" s="6">
        <v>45.13</v>
      </c>
      <c r="D38" s="42">
        <v>0</v>
      </c>
      <c r="E38" s="42">
        <v>0</v>
      </c>
      <c r="F38" s="42">
        <v>0</v>
      </c>
      <c r="G38" s="42">
        <f t="shared" si="1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 customHeight="1">
      <c r="A39" s="224"/>
      <c r="B39" s="169"/>
      <c r="C39" s="6">
        <v>53.01</v>
      </c>
      <c r="D39" s="42">
        <v>0</v>
      </c>
      <c r="E39" s="42">
        <v>0</v>
      </c>
      <c r="F39" s="42">
        <v>0</v>
      </c>
      <c r="G39" s="42">
        <f t="shared" si="1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 customHeight="1">
      <c r="A40" s="224"/>
      <c r="B40" s="169"/>
      <c r="C40" s="6">
        <v>53.11</v>
      </c>
      <c r="D40" s="42">
        <v>0</v>
      </c>
      <c r="E40" s="42">
        <v>6692</v>
      </c>
      <c r="F40" s="42">
        <v>0</v>
      </c>
      <c r="G40" s="42">
        <f t="shared" si="1"/>
        <v>6692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.75">
      <c r="A41" s="225"/>
      <c r="B41" s="170"/>
      <c r="C41" s="47" t="s">
        <v>6</v>
      </c>
      <c r="D41" s="41">
        <f>SUM(D27:D40)</f>
        <v>12253.1</v>
      </c>
      <c r="E41" s="41">
        <f>SUM(E27:E40)</f>
        <v>63082.31</v>
      </c>
      <c r="F41" s="41">
        <f>SUM(F27:F40)</f>
        <v>0</v>
      </c>
      <c r="G41" s="41">
        <f>SUM(G27:G40)</f>
        <v>75335.41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 thickBot="1">
      <c r="A42" s="21" t="s">
        <v>99</v>
      </c>
      <c r="B42" s="22"/>
      <c r="C42" s="22"/>
      <c r="D42" s="43">
        <f>D26</f>
        <v>121700</v>
      </c>
      <c r="E42" s="43">
        <f>E26</f>
        <v>1005.8</v>
      </c>
      <c r="F42" s="43">
        <f>F26</f>
        <v>0</v>
      </c>
      <c r="G42" s="43">
        <f>SUM(G26+G41)</f>
        <v>198041.21000000002</v>
      </c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</sheetData>
  <mergeCells count="14">
    <mergeCell ref="H10:S10"/>
    <mergeCell ref="A10:A11"/>
    <mergeCell ref="B10:B11"/>
    <mergeCell ref="D10:G10"/>
    <mergeCell ref="A27:A41"/>
    <mergeCell ref="B27:B41"/>
    <mergeCell ref="A5:S5"/>
    <mergeCell ref="A2:S2"/>
    <mergeCell ref="A6:S6"/>
    <mergeCell ref="A8:G8"/>
    <mergeCell ref="A7:S7"/>
    <mergeCell ref="A12:A26"/>
    <mergeCell ref="C10:C11"/>
    <mergeCell ref="B12:B26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H13" sqref="H13:S14"/>
    </sheetView>
  </sheetViews>
  <sheetFormatPr defaultColWidth="9.140625" defaultRowHeight="12.75"/>
  <cols>
    <col min="1" max="1" width="22.140625" style="0" customWidth="1"/>
    <col min="2" max="2" width="15.421875" style="0" customWidth="1"/>
    <col min="3" max="3" width="14.00390625" style="0" customWidth="1"/>
    <col min="4" max="4" width="10.28125" style="0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26" t="str">
        <f>PRRF!C152</f>
        <v>6.2  Produto - Conselho Nacional do Sistema Brasileiro de Certificação da Qualidade Profissional no Mercado de Valores, institucionalizado e operacional até Março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2.75">
      <c r="A6" s="218" t="str">
        <f>PRRF!D152</f>
        <v>Ano 2 (2005) - Apresentação de relatório contendo propostas de funcionamento de um Conselho Nacional do Sistema Brasileiro de Certificação da Qualidade Profissional no Mercado de Valores.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188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126</v>
      </c>
      <c r="B12" s="169" t="str">
        <f>PRRF!E152</f>
        <v>contratação pessoa física; diárias e passagens</v>
      </c>
      <c r="C12" s="6">
        <v>15.01</v>
      </c>
      <c r="D12" s="42">
        <v>0</v>
      </c>
      <c r="E12" s="42">
        <v>0</v>
      </c>
      <c r="F12" s="42">
        <v>0</v>
      </c>
      <c r="G12" s="42">
        <f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40800</v>
      </c>
      <c r="F13" s="42">
        <v>0</v>
      </c>
      <c r="G13" s="42">
        <f aca="true" t="shared" si="0" ref="G13:G25">SUM(D13:F13)</f>
        <v>40800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.75">
      <c r="A14" s="224"/>
      <c r="B14" s="169"/>
      <c r="C14" s="6">
        <v>17.01</v>
      </c>
      <c r="D14" s="42">
        <v>271450</v>
      </c>
      <c r="E14" s="42">
        <v>0</v>
      </c>
      <c r="F14" s="42">
        <v>0</v>
      </c>
      <c r="G14" s="42">
        <f t="shared" si="0"/>
        <v>271450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0</v>
      </c>
      <c r="E16" s="42">
        <v>0</v>
      </c>
      <c r="F16" s="42">
        <v>0</v>
      </c>
      <c r="G16" s="42">
        <f t="shared" si="0"/>
        <v>0</v>
      </c>
      <c r="H16" s="7"/>
      <c r="I16" s="7"/>
      <c r="J16" s="7"/>
      <c r="K16" s="7"/>
      <c r="L16" s="7"/>
      <c r="M16" s="7"/>
      <c r="N16" s="7"/>
      <c r="O16" s="44"/>
      <c r="P16" s="44"/>
      <c r="Q16" s="44"/>
      <c r="R16" s="44"/>
      <c r="S16" s="7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 t="shared" si="0"/>
        <v>0</v>
      </c>
      <c r="H17" s="7"/>
      <c r="I17" s="7"/>
      <c r="J17" s="7"/>
      <c r="K17" s="7"/>
      <c r="L17" s="7"/>
      <c r="M17" s="7"/>
      <c r="N17" s="7"/>
      <c r="O17" s="44"/>
      <c r="P17" s="44"/>
      <c r="Q17" s="44"/>
      <c r="R17" s="44"/>
      <c r="S17" s="7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4.25" customHeight="1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f t="shared" si="0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25" customHeight="1">
      <c r="A25" s="224"/>
      <c r="B25" s="169"/>
      <c r="C25" s="6">
        <v>53.11</v>
      </c>
      <c r="D25" s="42">
        <v>0</v>
      </c>
      <c r="E25" s="42">
        <v>0</v>
      </c>
      <c r="F25" s="42">
        <v>0</v>
      </c>
      <c r="G25" s="42">
        <f t="shared" si="0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225"/>
      <c r="B26" s="170"/>
      <c r="C26" s="47" t="s">
        <v>6</v>
      </c>
      <c r="D26" s="41">
        <f>SUM(D12:D25)</f>
        <v>271450</v>
      </c>
      <c r="E26" s="41">
        <f>SUM(E12:E25)</f>
        <v>40800</v>
      </c>
      <c r="F26" s="41">
        <f>SUM(F12:F25)</f>
        <v>0</v>
      </c>
      <c r="G26" s="41">
        <f>SUM(G12:G25)</f>
        <v>312250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196</v>
      </c>
      <c r="B27" s="22"/>
      <c r="C27" s="22"/>
      <c r="D27" s="43">
        <f>D26</f>
        <v>271450</v>
      </c>
      <c r="E27" s="43">
        <f>E26</f>
        <v>40800</v>
      </c>
      <c r="F27" s="43">
        <f>F26</f>
        <v>0</v>
      </c>
      <c r="G27" s="43">
        <f>SUM(D27:F27)</f>
        <v>312250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C10:C11"/>
    <mergeCell ref="B12:B26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H25" sqref="H25:J25"/>
    </sheetView>
  </sheetViews>
  <sheetFormatPr defaultColWidth="9.140625" defaultRowHeight="12.75"/>
  <cols>
    <col min="1" max="1" width="22.140625" style="0" customWidth="1"/>
    <col min="2" max="2" width="15.421875" style="0" customWidth="1"/>
    <col min="3" max="3" width="14.00390625" style="0" customWidth="1"/>
    <col min="4" max="4" width="10.140625" style="0" bestFit="1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26" t="str">
        <f>PRRF!C152</f>
        <v>6.2  Produto - Conselho Nacional do Sistema Brasileiro de Certificação da Qualidade Profissional no Mercado de Valores, institucionalizado e operacional até Março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4.25" customHeight="1">
      <c r="A6" s="219" t="str">
        <f>PRRF!D158</f>
        <v>Ano 3 (2006) - Implantação do Conselho Nacional do Sistema Brasileiro de Certificação da Qualidade Profissional no Mercado de Valores.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189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127</v>
      </c>
      <c r="B12" s="169" t="str">
        <f>PRRF!E158</f>
        <v>contratação pessoa física; diárias e passagens; miscelânia</v>
      </c>
      <c r="C12" s="6">
        <v>15.01</v>
      </c>
      <c r="D12" s="42">
        <v>0</v>
      </c>
      <c r="E12" s="42">
        <v>0</v>
      </c>
      <c r="F12" s="42">
        <v>0</v>
      </c>
      <c r="G12" s="42">
        <f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40800</v>
      </c>
      <c r="F13" s="42">
        <v>0</v>
      </c>
      <c r="G13" s="42">
        <f aca="true" t="shared" si="0" ref="G13:G25">SUM(D13:F13)</f>
        <v>40800</v>
      </c>
      <c r="H13" s="105"/>
      <c r="I13" s="105"/>
      <c r="J13" s="105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278556</v>
      </c>
      <c r="E14" s="42">
        <v>0</v>
      </c>
      <c r="F14" s="42">
        <v>0</v>
      </c>
      <c r="G14" s="42">
        <f t="shared" si="0"/>
        <v>278556</v>
      </c>
      <c r="H14" s="105"/>
      <c r="I14" s="105"/>
      <c r="J14" s="105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0</v>
      </c>
      <c r="E16" s="42">
        <v>0</v>
      </c>
      <c r="F16" s="42">
        <v>0</v>
      </c>
      <c r="G16" s="42">
        <f t="shared" si="0"/>
        <v>0</v>
      </c>
      <c r="H16" s="7"/>
      <c r="I16" s="7"/>
      <c r="J16" s="7"/>
      <c r="K16" s="7"/>
      <c r="L16" s="7"/>
      <c r="M16" s="7"/>
      <c r="N16" s="7"/>
      <c r="O16" s="44"/>
      <c r="P16" s="44"/>
      <c r="Q16" s="44"/>
      <c r="R16" s="44"/>
      <c r="S16" s="7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 t="shared" si="0"/>
        <v>0</v>
      </c>
      <c r="H17" s="7"/>
      <c r="I17" s="7"/>
      <c r="J17" s="7"/>
      <c r="K17" s="7"/>
      <c r="L17" s="7"/>
      <c r="M17" s="7"/>
      <c r="N17" s="7"/>
      <c r="O17" s="44"/>
      <c r="P17" s="44"/>
      <c r="Q17" s="44"/>
      <c r="R17" s="44"/>
      <c r="S17" s="7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 customHeight="1">
      <c r="A24" s="224"/>
      <c r="B24" s="169"/>
      <c r="C24" s="6">
        <v>53.01</v>
      </c>
      <c r="D24" s="42">
        <v>0</v>
      </c>
      <c r="E24" s="42">
        <v>0</v>
      </c>
      <c r="F24" s="42">
        <v>0</v>
      </c>
      <c r="G24" s="42">
        <f t="shared" si="0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 customHeight="1">
      <c r="A25" s="224"/>
      <c r="B25" s="169"/>
      <c r="C25" s="6">
        <v>53.11</v>
      </c>
      <c r="D25" s="42">
        <v>0</v>
      </c>
      <c r="E25" s="42">
        <v>6692</v>
      </c>
      <c r="F25" s="42">
        <v>0</v>
      </c>
      <c r="G25" s="42">
        <f t="shared" si="0"/>
        <v>6692</v>
      </c>
      <c r="H25" s="105"/>
      <c r="I25" s="105"/>
      <c r="J25" s="105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225"/>
      <c r="B26" s="170"/>
      <c r="C26" s="47" t="s">
        <v>6</v>
      </c>
      <c r="D26" s="41">
        <f>SUM(D12:D25)</f>
        <v>278556</v>
      </c>
      <c r="E26" s="41">
        <f>SUM(E12:E25)</f>
        <v>47492</v>
      </c>
      <c r="F26" s="41">
        <f>SUM(F12:F25)</f>
        <v>0</v>
      </c>
      <c r="G26" s="41">
        <f>SUM(G12:G25)</f>
        <v>326048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100</v>
      </c>
      <c r="B27" s="22"/>
      <c r="C27" s="22"/>
      <c r="D27" s="43">
        <f>D26</f>
        <v>278556</v>
      </c>
      <c r="E27" s="43">
        <f>E26</f>
        <v>47492</v>
      </c>
      <c r="F27" s="43">
        <f>F26</f>
        <v>0</v>
      </c>
      <c r="G27" s="43">
        <f>SUM(D27:F27)</f>
        <v>326048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C10:C11"/>
    <mergeCell ref="B12:B26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4">
      <selection activeCell="Q14" sqref="Q14:S14"/>
    </sheetView>
  </sheetViews>
  <sheetFormatPr defaultColWidth="9.140625" defaultRowHeight="12.75"/>
  <cols>
    <col min="1" max="1" width="22.140625" style="0" customWidth="1"/>
    <col min="2" max="2" width="15.421875" style="0" customWidth="1"/>
    <col min="3" max="3" width="14.00390625" style="0" customWidth="1"/>
    <col min="4" max="4" width="10.140625" style="0" bestFit="1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26" t="str">
        <f>PRRF!C166</f>
        <v>7.1 Produto - Avaliação independente do Projeto a ser executada até Setembro de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30.75" customHeight="1">
      <c r="A6" s="219" t="str">
        <f>PRRF!D166</f>
        <v>Ano 1 (2004) - Avaliação parcial, considerando os seguintes aspectos: (a) a capacidade executora da CVM; (b) a implantação dos serviços previstos no Projeto; (c) a necessidade de novos serviços; (d) a qualidade dos serviços oferecidos através das atividades de capacitação e assistência técnica; (v) o grau de cumprimento e qualidade dos serviços oferecidos; e (f) a satisfação dos usuários.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customHeight="1" thickTop="1">
      <c r="A12" s="202" t="s">
        <v>165</v>
      </c>
      <c r="B12" s="169" t="str">
        <f>PRRF!E166</f>
        <v>contratação pessoa física; diárias e passagens</v>
      </c>
      <c r="C12" s="103">
        <v>15.01</v>
      </c>
      <c r="D12" s="42">
        <v>10000</v>
      </c>
      <c r="E12" s="42">
        <v>0</v>
      </c>
      <c r="F12" s="42">
        <v>0</v>
      </c>
      <c r="G12" s="42">
        <f aca="true" t="shared" si="0" ref="G12:G25">SUM(D12:F12)</f>
        <v>10000</v>
      </c>
      <c r="H12" s="7"/>
      <c r="I12" s="7"/>
      <c r="J12" s="7"/>
      <c r="K12" s="7"/>
      <c r="L12" s="7"/>
      <c r="M12" s="7"/>
      <c r="N12" s="7"/>
      <c r="O12" s="7"/>
      <c r="P12" s="7"/>
      <c r="Q12" s="105"/>
      <c r="R12" s="105"/>
      <c r="S12" s="105"/>
    </row>
    <row r="13" spans="1:19" ht="12.75">
      <c r="A13" s="224"/>
      <c r="B13" s="169"/>
      <c r="C13" s="103">
        <v>15.11</v>
      </c>
      <c r="D13" s="42">
        <v>0</v>
      </c>
      <c r="E13" s="42">
        <v>0</v>
      </c>
      <c r="F13" s="42">
        <v>0</v>
      </c>
      <c r="G13" s="42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103">
        <v>17.01</v>
      </c>
      <c r="D14" s="42">
        <v>10000</v>
      </c>
      <c r="E14" s="42">
        <v>0</v>
      </c>
      <c r="F14" s="42">
        <v>0</v>
      </c>
      <c r="G14" s="42">
        <f t="shared" si="0"/>
        <v>10000</v>
      </c>
      <c r="H14" s="7"/>
      <c r="I14" s="7"/>
      <c r="J14" s="7"/>
      <c r="K14" s="7"/>
      <c r="L14" s="7"/>
      <c r="M14" s="7"/>
      <c r="N14" s="7"/>
      <c r="O14" s="7"/>
      <c r="P14" s="7"/>
      <c r="Q14" s="105"/>
      <c r="R14" s="105"/>
      <c r="S14" s="105"/>
    </row>
    <row r="15" spans="1:19" ht="12.75">
      <c r="A15" s="224"/>
      <c r="B15" s="169"/>
      <c r="C15" s="103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103">
        <v>21.01</v>
      </c>
      <c r="D16" s="42">
        <v>0</v>
      </c>
      <c r="E16" s="42">
        <v>0</v>
      </c>
      <c r="F16" s="42">
        <v>0</v>
      </c>
      <c r="G16" s="42">
        <f t="shared" si="0"/>
        <v>0</v>
      </c>
      <c r="H16" s="7"/>
      <c r="I16" s="7"/>
      <c r="J16" s="7"/>
      <c r="K16" s="7"/>
      <c r="L16" s="7"/>
      <c r="M16" s="7"/>
      <c r="N16" s="7"/>
      <c r="O16" s="44"/>
      <c r="P16" s="44"/>
      <c r="Q16" s="44"/>
      <c r="R16" s="44"/>
      <c r="S16" s="7"/>
    </row>
    <row r="17" spans="1:19" ht="12.75">
      <c r="A17" s="224"/>
      <c r="B17" s="169"/>
      <c r="C17" s="103">
        <v>21.11</v>
      </c>
      <c r="D17" s="42">
        <v>0</v>
      </c>
      <c r="E17" s="42">
        <v>0</v>
      </c>
      <c r="F17" s="42">
        <v>0</v>
      </c>
      <c r="G17" s="42">
        <f t="shared" si="0"/>
        <v>0</v>
      </c>
      <c r="H17" s="7"/>
      <c r="I17" s="7"/>
      <c r="J17" s="7"/>
      <c r="K17" s="7"/>
      <c r="L17" s="7"/>
      <c r="M17" s="7"/>
      <c r="N17" s="7"/>
      <c r="O17" s="44"/>
      <c r="P17" s="44"/>
      <c r="Q17" s="44"/>
      <c r="R17" s="44"/>
      <c r="S17" s="7"/>
    </row>
    <row r="18" spans="1:19" ht="12.75">
      <c r="A18" s="224"/>
      <c r="B18" s="169"/>
      <c r="C18" s="103">
        <v>45.01</v>
      </c>
      <c r="D18" s="42">
        <v>0</v>
      </c>
      <c r="E18" s="42">
        <v>0</v>
      </c>
      <c r="F18" s="42">
        <v>0</v>
      </c>
      <c r="G18" s="42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103">
        <v>45.11</v>
      </c>
      <c r="D19" s="42">
        <v>0</v>
      </c>
      <c r="E19" s="42">
        <v>0</v>
      </c>
      <c r="F19" s="42">
        <v>0</v>
      </c>
      <c r="G19" s="42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103">
        <v>45.02</v>
      </c>
      <c r="D20" s="42">
        <v>0</v>
      </c>
      <c r="E20" s="42">
        <v>0</v>
      </c>
      <c r="F20" s="42">
        <v>0</v>
      </c>
      <c r="G20" s="42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103">
        <v>45.12</v>
      </c>
      <c r="D21" s="42">
        <v>0</v>
      </c>
      <c r="E21" s="42">
        <v>0</v>
      </c>
      <c r="F21" s="42">
        <v>0</v>
      </c>
      <c r="G21" s="42">
        <f t="shared" si="0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103">
        <v>45.03</v>
      </c>
      <c r="D22" s="42">
        <v>0</v>
      </c>
      <c r="E22" s="42">
        <v>0</v>
      </c>
      <c r="F22" s="42">
        <v>0</v>
      </c>
      <c r="G22" s="42">
        <f t="shared" si="0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103">
        <v>45.13</v>
      </c>
      <c r="D23" s="42">
        <v>0</v>
      </c>
      <c r="E23" s="42">
        <v>0</v>
      </c>
      <c r="F23" s="42">
        <v>0</v>
      </c>
      <c r="G23" s="42">
        <f t="shared" si="0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 customHeight="1">
      <c r="A24" s="224"/>
      <c r="B24" s="169"/>
      <c r="C24" s="103">
        <v>53.01</v>
      </c>
      <c r="D24" s="42">
        <v>0</v>
      </c>
      <c r="E24" s="42">
        <v>0</v>
      </c>
      <c r="F24" s="42">
        <v>0</v>
      </c>
      <c r="G24" s="42">
        <f t="shared" si="0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.75" customHeight="1">
      <c r="A25" s="224"/>
      <c r="B25" s="169"/>
      <c r="C25" s="51">
        <v>53.11</v>
      </c>
      <c r="D25" s="42">
        <v>0</v>
      </c>
      <c r="E25" s="42">
        <v>0</v>
      </c>
      <c r="F25" s="42">
        <v>0</v>
      </c>
      <c r="G25" s="42">
        <f t="shared" si="0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.75" customHeight="1">
      <c r="A26" s="225"/>
      <c r="B26" s="170"/>
      <c r="C26" s="47" t="s">
        <v>6</v>
      </c>
      <c r="D26" s="41">
        <f>SUM(D12:D25)</f>
        <v>20000</v>
      </c>
      <c r="E26" s="41">
        <f>SUM(E12:E25)</f>
        <v>0</v>
      </c>
      <c r="F26" s="41">
        <f>SUM(F12:F25)</f>
        <v>0</v>
      </c>
      <c r="G26" s="41">
        <f>SUM(G12:G25)</f>
        <v>20000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197</v>
      </c>
      <c r="B27" s="22"/>
      <c r="C27" s="22"/>
      <c r="D27" s="43">
        <f>D26</f>
        <v>20000</v>
      </c>
      <c r="E27" s="43">
        <f>E26</f>
        <v>0</v>
      </c>
      <c r="F27" s="43">
        <f>F26</f>
        <v>0</v>
      </c>
      <c r="G27" s="43">
        <f>SUM(D27:F27)</f>
        <v>20000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5:S5"/>
    <mergeCell ref="A2:S2"/>
    <mergeCell ref="A6:S6"/>
    <mergeCell ref="A8:G8"/>
    <mergeCell ref="A12:A26"/>
    <mergeCell ref="C10:C11"/>
    <mergeCell ref="B12:B26"/>
    <mergeCell ref="H10:S10"/>
    <mergeCell ref="A10:A11"/>
    <mergeCell ref="B10:B11"/>
    <mergeCell ref="D10:G10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G34" sqref="G34"/>
    </sheetView>
  </sheetViews>
  <sheetFormatPr defaultColWidth="9.140625" defaultRowHeight="12.75"/>
  <cols>
    <col min="1" max="1" width="22.140625" style="0" customWidth="1"/>
    <col min="2" max="2" width="15.421875" style="0" customWidth="1"/>
    <col min="3" max="3" width="14.00390625" style="0" customWidth="1"/>
    <col min="4" max="4" width="10.140625" style="0" bestFit="1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5" customHeight="1">
      <c r="A5" s="226" t="str">
        <f>PRRF!C166</f>
        <v>7.1 Produto - Avaliação independente do Projeto a ser executada até Setembro de 2006.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27" customHeight="1">
      <c r="A6" s="219" t="str">
        <f>PRRF!D172</f>
        <v>Ano 3 (2006) - Avaliação Final, considerando os seguintes aspectos: (a) o grau de cumprimento dos objetivos específicos do Projeto; (b) a qualidade dos serviços oferecidos; (c) a satisfação dos beneficiários, por meio da realização de pesquisas; e (d) a sustentabilidade do Projeto.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189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customHeight="1" thickTop="1">
      <c r="A12" s="202" t="s">
        <v>166</v>
      </c>
      <c r="B12" s="169" t="str">
        <f>PRRF!E172</f>
        <v>contratação pessoa física; miscelânia</v>
      </c>
      <c r="C12" s="6">
        <v>15.01</v>
      </c>
      <c r="D12" s="42">
        <v>0</v>
      </c>
      <c r="E12" s="42">
        <v>0</v>
      </c>
      <c r="F12" s="42">
        <v>0</v>
      </c>
      <c r="G12" s="42">
        <f aca="true" t="shared" si="0" ref="G12:G25"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24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25000</v>
      </c>
      <c r="E14" s="42">
        <v>0</v>
      </c>
      <c r="F14" s="42">
        <v>0</v>
      </c>
      <c r="G14" s="42">
        <f t="shared" si="0"/>
        <v>25000</v>
      </c>
      <c r="H14" s="7"/>
      <c r="I14" s="7"/>
      <c r="J14" s="7"/>
      <c r="K14" s="7"/>
      <c r="L14" s="44"/>
      <c r="M14" s="44"/>
      <c r="N14" s="105"/>
      <c r="O14" s="105"/>
      <c r="P14" s="105"/>
      <c r="Q14" s="44"/>
      <c r="R14" s="44"/>
      <c r="S14" s="44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0</v>
      </c>
      <c r="E16" s="42">
        <v>0</v>
      </c>
      <c r="F16" s="42">
        <v>0</v>
      </c>
      <c r="G16" s="42">
        <f t="shared" si="0"/>
        <v>0</v>
      </c>
      <c r="H16" s="7"/>
      <c r="I16" s="7"/>
      <c r="J16" s="7"/>
      <c r="K16" s="7"/>
      <c r="L16" s="7"/>
      <c r="M16" s="7"/>
      <c r="N16" s="7"/>
      <c r="O16" s="44"/>
      <c r="P16" s="44"/>
      <c r="Q16" s="44"/>
      <c r="R16" s="44"/>
      <c r="S16" s="7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 t="shared" si="0"/>
        <v>0</v>
      </c>
      <c r="H17" s="7"/>
      <c r="I17" s="7"/>
      <c r="J17" s="7"/>
      <c r="K17" s="7"/>
      <c r="L17" s="7"/>
      <c r="M17" s="7"/>
      <c r="N17" s="7"/>
      <c r="O17" s="44"/>
      <c r="P17" s="44"/>
      <c r="Q17" s="44"/>
      <c r="R17" s="44"/>
      <c r="S17" s="7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169"/>
      <c r="C21" s="6">
        <v>45.12</v>
      </c>
      <c r="D21" s="42">
        <v>0</v>
      </c>
      <c r="E21" s="42">
        <v>0</v>
      </c>
      <c r="F21" s="42">
        <v>0</v>
      </c>
      <c r="G21" s="42">
        <f t="shared" si="0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f t="shared" si="0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 t="shared" si="0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 customHeight="1">
      <c r="A24" s="224"/>
      <c r="B24" s="169"/>
      <c r="C24" s="6">
        <v>53.01</v>
      </c>
      <c r="D24" s="42">
        <v>5000</v>
      </c>
      <c r="E24" s="42">
        <v>0</v>
      </c>
      <c r="F24" s="42">
        <v>0</v>
      </c>
      <c r="G24" s="42">
        <f t="shared" si="0"/>
        <v>5000</v>
      </c>
      <c r="H24" s="7"/>
      <c r="I24" s="7"/>
      <c r="J24" s="7"/>
      <c r="K24" s="7"/>
      <c r="L24" s="44"/>
      <c r="M24" s="44"/>
      <c r="N24" s="105"/>
      <c r="O24" s="105"/>
      <c r="P24" s="105"/>
      <c r="Q24" s="44"/>
      <c r="R24" s="44"/>
      <c r="S24" s="44"/>
    </row>
    <row r="25" spans="1:19" ht="13.5" customHeight="1">
      <c r="A25" s="224"/>
      <c r="B25" s="169"/>
      <c r="C25" s="6">
        <v>53.11</v>
      </c>
      <c r="D25" s="42">
        <v>0</v>
      </c>
      <c r="E25" s="42">
        <v>0</v>
      </c>
      <c r="F25" s="42">
        <v>0</v>
      </c>
      <c r="G25" s="42">
        <f t="shared" si="0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 customHeight="1">
      <c r="A26" s="225"/>
      <c r="B26" s="170"/>
      <c r="C26" s="47" t="s">
        <v>6</v>
      </c>
      <c r="D26" s="41">
        <f>SUM(D12:D25)</f>
        <v>30000</v>
      </c>
      <c r="E26" s="41">
        <f>SUM(E12:E25)</f>
        <v>0</v>
      </c>
      <c r="F26" s="41">
        <f>SUM(F12:F25)</f>
        <v>0</v>
      </c>
      <c r="G26" s="41">
        <f>SUM(G12:G25)</f>
        <v>30000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198</v>
      </c>
      <c r="B27" s="22"/>
      <c r="C27" s="22"/>
      <c r="D27" s="43">
        <f>D26</f>
        <v>30000</v>
      </c>
      <c r="E27" s="43">
        <f>E26</f>
        <v>0</v>
      </c>
      <c r="F27" s="43">
        <f>F26</f>
        <v>0</v>
      </c>
      <c r="G27" s="43">
        <f>SUM(D27:F27)</f>
        <v>30000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C10:C11"/>
    <mergeCell ref="B12:B26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400" verticalDpi="4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0">
      <selection activeCell="C33" sqref="A33:IV33"/>
    </sheetView>
  </sheetViews>
  <sheetFormatPr defaultColWidth="9.140625" defaultRowHeight="12.75"/>
  <cols>
    <col min="1" max="1" width="20.00390625" style="0" customWidth="1"/>
    <col min="2" max="2" width="17.7109375" style="0" customWidth="1"/>
    <col min="3" max="3" width="14.28125" style="0" customWidth="1"/>
    <col min="4" max="4" width="10.7109375" style="0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27.75" customHeight="1">
      <c r="A5" s="216" t="str">
        <f>PRRF!C11</f>
        <v>1.1  Produto - Elaboração e emissão de novas normas e/ou modificação de normas existentes, na medida do necessário, para contemplar a jurisdição da CVM sobre o mercado de derivativos, realizada até Junho 2004.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ht="27.75" customHeight="1">
      <c r="A6" s="219" t="str">
        <f>PRRF!D11</f>
        <v>Ano 1 (2004) - Apresentação de relatório preliminar contendo análise das adaptações necessárias, em termos de normas da CVM existentes ou novas, para contemplar a jurisdição da CVM sobre o mercado de derivativos, e definição dos procedimentos para sua atualização.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1:19" ht="12.75">
      <c r="A7" s="218" t="str">
        <f>PRRF!D17</f>
        <v>Ano 1 (2004) - Apresentação de relatório final contendo propostas de minutas de normas da CVM existentes ou novas, para contemplar a jurisdição da CVM sobre o mercado de derivativos.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3:7" ht="12.75">
      <c r="C8" s="4"/>
      <c r="D8" s="4"/>
      <c r="E8" s="4"/>
      <c r="F8" s="4"/>
      <c r="G8" s="4"/>
    </row>
    <row r="9" spans="1:7" s="9" customFormat="1" ht="12.75">
      <c r="A9" s="217" t="s">
        <v>167</v>
      </c>
      <c r="B9" s="217"/>
      <c r="C9" s="217"/>
      <c r="D9" s="217"/>
      <c r="E9" s="217"/>
      <c r="F9" s="217"/>
      <c r="G9" s="217"/>
    </row>
    <row r="10" spans="3:7" ht="12.75">
      <c r="C10" s="5"/>
      <c r="D10" s="4"/>
      <c r="E10" s="4"/>
      <c r="F10" s="4"/>
      <c r="G10" s="4"/>
    </row>
    <row r="11" spans="1:19" ht="18" customHeight="1">
      <c r="A11" s="180" t="s">
        <v>17</v>
      </c>
      <c r="B11" s="180" t="s">
        <v>15</v>
      </c>
      <c r="C11" s="180" t="s">
        <v>14</v>
      </c>
      <c r="D11" s="208" t="s">
        <v>36</v>
      </c>
      <c r="E11" s="209"/>
      <c r="F11" s="209"/>
      <c r="G11" s="210"/>
      <c r="H11" s="205" t="s">
        <v>16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7"/>
    </row>
    <row r="12" spans="1:19" ht="18.75" customHeight="1" thickBot="1">
      <c r="A12" s="181"/>
      <c r="B12" s="181"/>
      <c r="C12" s="181"/>
      <c r="D12" s="19" t="s">
        <v>45</v>
      </c>
      <c r="E12" s="19" t="s">
        <v>46</v>
      </c>
      <c r="F12" s="19" t="s">
        <v>47</v>
      </c>
      <c r="G12" s="19" t="s">
        <v>35</v>
      </c>
      <c r="H12" s="12" t="s">
        <v>18</v>
      </c>
      <c r="I12" s="12" t="s">
        <v>19</v>
      </c>
      <c r="J12" s="12" t="s">
        <v>20</v>
      </c>
      <c r="K12" s="13" t="s">
        <v>21</v>
      </c>
      <c r="L12" s="13" t="s">
        <v>22</v>
      </c>
      <c r="M12" s="13" t="s">
        <v>23</v>
      </c>
      <c r="N12" s="13" t="s">
        <v>24</v>
      </c>
      <c r="O12" s="13" t="s">
        <v>25</v>
      </c>
      <c r="P12" s="13" t="s">
        <v>26</v>
      </c>
      <c r="Q12" s="13" t="s">
        <v>27</v>
      </c>
      <c r="R12" s="13" t="s">
        <v>28</v>
      </c>
      <c r="S12" s="13" t="s">
        <v>29</v>
      </c>
    </row>
    <row r="13" spans="1:19" ht="13.5" thickTop="1">
      <c r="A13" s="211" t="s">
        <v>105</v>
      </c>
      <c r="B13" s="169">
        <f>PRRF!E12</f>
        <v>0</v>
      </c>
      <c r="C13" s="6">
        <v>15.01</v>
      </c>
      <c r="D13" s="46">
        <v>0</v>
      </c>
      <c r="E13" s="46">
        <v>0</v>
      </c>
      <c r="F13" s="46">
        <v>0</v>
      </c>
      <c r="G13" s="46">
        <f>D13+E13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4"/>
    </row>
    <row r="14" spans="1:19" ht="12.75">
      <c r="A14" s="211"/>
      <c r="B14" s="169"/>
      <c r="C14" s="6">
        <v>15.11</v>
      </c>
      <c r="D14" s="46">
        <v>0</v>
      </c>
      <c r="E14" s="46">
        <v>0</v>
      </c>
      <c r="F14" s="46">
        <v>0</v>
      </c>
      <c r="G14" s="46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4"/>
    </row>
    <row r="15" spans="1:19" ht="12.75">
      <c r="A15" s="212"/>
      <c r="B15" s="169"/>
      <c r="C15" s="6">
        <v>17.01</v>
      </c>
      <c r="D15" s="46">
        <v>0</v>
      </c>
      <c r="E15" s="46">
        <v>0</v>
      </c>
      <c r="F15" s="46">
        <v>0</v>
      </c>
      <c r="G15" s="46">
        <f>D15+E15+F15</f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4"/>
    </row>
    <row r="16" spans="1:19" ht="12.75">
      <c r="A16" s="212"/>
      <c r="B16" s="169"/>
      <c r="C16" s="6">
        <v>17.11</v>
      </c>
      <c r="D16" s="46">
        <v>0</v>
      </c>
      <c r="E16" s="46">
        <v>0</v>
      </c>
      <c r="F16" s="46">
        <v>0</v>
      </c>
      <c r="G16" s="46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4"/>
    </row>
    <row r="17" spans="1:19" ht="12.75">
      <c r="A17" s="212"/>
      <c r="B17" s="214"/>
      <c r="C17" s="6">
        <v>21.01</v>
      </c>
      <c r="D17" s="78">
        <v>50000</v>
      </c>
      <c r="E17" s="78">
        <v>0</v>
      </c>
      <c r="F17" s="78">
        <v>0</v>
      </c>
      <c r="G17" s="78">
        <f>SUM(D17:F17)</f>
        <v>50000</v>
      </c>
      <c r="H17" s="44"/>
      <c r="I17" s="44"/>
      <c r="J17" s="44"/>
      <c r="K17" s="44"/>
      <c r="L17" s="44"/>
      <c r="M17" s="44"/>
      <c r="N17" s="44"/>
      <c r="O17" s="44"/>
      <c r="P17" s="107"/>
      <c r="Q17" s="107"/>
      <c r="R17" s="107"/>
      <c r="S17" s="107"/>
    </row>
    <row r="18" spans="1:19" ht="12.75">
      <c r="A18" s="212"/>
      <c r="B18" s="214"/>
      <c r="C18" s="6">
        <v>21.11</v>
      </c>
      <c r="D18" s="78">
        <v>0</v>
      </c>
      <c r="E18" s="78">
        <v>5000</v>
      </c>
      <c r="F18" s="78">
        <v>0</v>
      </c>
      <c r="G18" s="78">
        <f>SUM(D18:F18)</f>
        <v>5000</v>
      </c>
      <c r="H18" s="44"/>
      <c r="I18" s="44"/>
      <c r="J18" s="44"/>
      <c r="K18" s="44"/>
      <c r="L18" s="44"/>
      <c r="M18" s="44"/>
      <c r="N18" s="44"/>
      <c r="O18" s="44"/>
      <c r="P18" s="107"/>
      <c r="Q18" s="107"/>
      <c r="R18" s="107"/>
      <c r="S18" s="107"/>
    </row>
    <row r="19" spans="1:19" ht="12.75">
      <c r="A19" s="212"/>
      <c r="B19" s="214"/>
      <c r="C19" s="6">
        <v>45.01</v>
      </c>
      <c r="D19" s="46">
        <v>0</v>
      </c>
      <c r="E19" s="46">
        <v>0</v>
      </c>
      <c r="F19" s="46">
        <v>0</v>
      </c>
      <c r="G19" s="46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12"/>
      <c r="B20" s="214"/>
      <c r="C20" s="6">
        <v>45.11</v>
      </c>
      <c r="D20" s="46">
        <v>0</v>
      </c>
      <c r="E20" s="46">
        <v>0</v>
      </c>
      <c r="F20" s="46">
        <v>0</v>
      </c>
      <c r="G20" s="46">
        <f>SUM(D20:F20)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12"/>
      <c r="B21" s="214"/>
      <c r="C21" s="6">
        <v>45.02</v>
      </c>
      <c r="D21" s="46">
        <v>0</v>
      </c>
      <c r="E21" s="46">
        <v>0</v>
      </c>
      <c r="F21" s="46">
        <v>0</v>
      </c>
      <c r="G21" s="46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12"/>
      <c r="B22" s="214"/>
      <c r="C22" s="6">
        <v>45.12</v>
      </c>
      <c r="D22" s="46">
        <v>0</v>
      </c>
      <c r="E22" s="46">
        <v>0</v>
      </c>
      <c r="F22" s="46">
        <v>0</v>
      </c>
      <c r="G22" s="46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12"/>
      <c r="B23" s="214"/>
      <c r="C23" s="6">
        <v>45.03</v>
      </c>
      <c r="D23" s="46">
        <v>0</v>
      </c>
      <c r="E23" s="46">
        <v>0</v>
      </c>
      <c r="F23" s="46">
        <v>0</v>
      </c>
      <c r="G23" s="46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212"/>
      <c r="B24" s="214"/>
      <c r="C24" s="6">
        <v>45.13</v>
      </c>
      <c r="D24" s="46">
        <v>0</v>
      </c>
      <c r="E24" s="46">
        <v>0</v>
      </c>
      <c r="F24" s="46">
        <v>0</v>
      </c>
      <c r="G24" s="46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 customHeight="1">
      <c r="A25" s="212"/>
      <c r="B25" s="214"/>
      <c r="C25" s="51">
        <v>53.01</v>
      </c>
      <c r="D25" s="42">
        <v>0</v>
      </c>
      <c r="E25" s="42">
        <v>0</v>
      </c>
      <c r="F25" s="42">
        <v>0</v>
      </c>
      <c r="G25" s="42">
        <f>SUM(D25:F25)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9"/>
    </row>
    <row r="26" spans="1:19" ht="15" customHeight="1">
      <c r="A26" s="212"/>
      <c r="B26" s="214"/>
      <c r="C26" s="51">
        <v>53.11</v>
      </c>
      <c r="D26" s="42">
        <v>0</v>
      </c>
      <c r="E26" s="42">
        <v>0</v>
      </c>
      <c r="F26" s="42">
        <v>0</v>
      </c>
      <c r="G26" s="42">
        <f>SUM(D26:F26)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39"/>
    </row>
    <row r="27" spans="1:19" ht="12.75">
      <c r="A27" s="213"/>
      <c r="B27" s="215"/>
      <c r="C27" s="23" t="s">
        <v>6</v>
      </c>
      <c r="D27" s="30">
        <f>SUM(D13:D26)</f>
        <v>50000</v>
      </c>
      <c r="E27" s="30">
        <f>SUM(E13:E26)</f>
        <v>5000</v>
      </c>
      <c r="F27" s="30">
        <f>SUM(F13:F26)</f>
        <v>0</v>
      </c>
      <c r="G27" s="30">
        <f>SUM(G13:G26)</f>
        <v>55000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 customHeight="1">
      <c r="A28" s="202" t="s">
        <v>106</v>
      </c>
      <c r="B28" s="169" t="str">
        <f>PRRF!E17</f>
        <v>contratação pessoa jurídica; miscelânia</v>
      </c>
      <c r="C28" s="6">
        <v>15.01</v>
      </c>
      <c r="D28" s="46">
        <v>0</v>
      </c>
      <c r="E28" s="46">
        <v>0</v>
      </c>
      <c r="F28" s="46">
        <v>0</v>
      </c>
      <c r="G28" s="46">
        <f>SUM(D28:F28)</f>
        <v>0</v>
      </c>
      <c r="H28" s="44"/>
      <c r="I28" s="44"/>
      <c r="J28" s="44"/>
      <c r="K28" s="44"/>
      <c r="L28" s="44"/>
      <c r="M28" s="7"/>
      <c r="N28" s="7"/>
      <c r="O28" s="7"/>
      <c r="P28" s="7"/>
      <c r="Q28" s="7"/>
      <c r="R28" s="7"/>
      <c r="S28" s="7"/>
    </row>
    <row r="29" spans="1:19" ht="12.75">
      <c r="A29" s="202"/>
      <c r="B29" s="169"/>
      <c r="C29" s="6">
        <v>15.11</v>
      </c>
      <c r="D29" s="46">
        <v>0</v>
      </c>
      <c r="E29" s="46">
        <v>0</v>
      </c>
      <c r="F29" s="46">
        <v>0</v>
      </c>
      <c r="G29" s="46">
        <f>SUM(D29:F29)</f>
        <v>0</v>
      </c>
      <c r="H29" s="44"/>
      <c r="I29" s="44"/>
      <c r="J29" s="44"/>
      <c r="K29" s="44"/>
      <c r="L29" s="44"/>
      <c r="M29" s="7"/>
      <c r="N29" s="7"/>
      <c r="O29" s="7"/>
      <c r="P29" s="7"/>
      <c r="Q29" s="7"/>
      <c r="R29" s="7"/>
      <c r="S29" s="7"/>
    </row>
    <row r="30" spans="1:19" ht="12.75">
      <c r="A30" s="202"/>
      <c r="B30" s="169"/>
      <c r="C30" s="6">
        <v>17.01</v>
      </c>
      <c r="D30" s="46">
        <v>0</v>
      </c>
      <c r="E30" s="46">
        <v>0</v>
      </c>
      <c r="F30" s="46">
        <v>0</v>
      </c>
      <c r="G30" s="46">
        <v>0</v>
      </c>
      <c r="H30" s="44"/>
      <c r="I30" s="44"/>
      <c r="J30" s="44"/>
      <c r="K30" s="44"/>
      <c r="L30" s="44"/>
      <c r="M30" s="7"/>
      <c r="N30" s="7"/>
      <c r="O30" s="7"/>
      <c r="P30" s="7"/>
      <c r="Q30" s="7"/>
      <c r="R30" s="7"/>
      <c r="S30" s="7"/>
    </row>
    <row r="31" spans="1:19" ht="12.75">
      <c r="A31" s="202"/>
      <c r="B31" s="169"/>
      <c r="C31" s="6">
        <v>17.11</v>
      </c>
      <c r="D31" s="46">
        <v>0</v>
      </c>
      <c r="E31" s="46">
        <v>0</v>
      </c>
      <c r="F31" s="46">
        <v>0</v>
      </c>
      <c r="G31" s="46">
        <f>SUM(D30:F30)</f>
        <v>0</v>
      </c>
      <c r="H31" s="44"/>
      <c r="I31" s="44"/>
      <c r="J31" s="44"/>
      <c r="K31" s="44"/>
      <c r="L31" s="44"/>
      <c r="M31" s="7"/>
      <c r="N31" s="7"/>
      <c r="O31" s="7"/>
      <c r="P31" s="7"/>
      <c r="Q31" s="7"/>
      <c r="R31" s="7"/>
      <c r="S31" s="7"/>
    </row>
    <row r="32" spans="1:19" ht="12.75">
      <c r="A32" s="202"/>
      <c r="B32" s="169"/>
      <c r="C32" s="6">
        <v>21.01</v>
      </c>
      <c r="D32" s="46">
        <v>57106</v>
      </c>
      <c r="E32" s="46">
        <v>0</v>
      </c>
      <c r="F32" s="46">
        <v>0</v>
      </c>
      <c r="G32" s="46">
        <f>D32+E32</f>
        <v>57106</v>
      </c>
      <c r="H32" s="107"/>
      <c r="I32" s="107"/>
      <c r="J32" s="107"/>
      <c r="K32" s="107"/>
      <c r="L32" s="107"/>
      <c r="M32" s="107"/>
      <c r="N32" s="7"/>
      <c r="O32" s="7"/>
      <c r="P32" s="7"/>
      <c r="Q32" s="7"/>
      <c r="R32" s="7"/>
      <c r="S32" s="7"/>
    </row>
    <row r="33" spans="1:19" ht="12.75">
      <c r="A33" s="202"/>
      <c r="B33" s="169"/>
      <c r="C33" s="6">
        <v>21.11</v>
      </c>
      <c r="D33" s="46">
        <v>0</v>
      </c>
      <c r="E33" s="46">
        <v>5000</v>
      </c>
      <c r="F33" s="46">
        <v>0</v>
      </c>
      <c r="G33" s="46">
        <f>SUM(D33:F33)</f>
        <v>5000</v>
      </c>
      <c r="H33" s="107"/>
      <c r="I33" s="107"/>
      <c r="J33" s="107"/>
      <c r="K33" s="107"/>
      <c r="L33" s="107"/>
      <c r="M33" s="107"/>
      <c r="N33" s="7"/>
      <c r="O33" s="7"/>
      <c r="P33" s="7"/>
      <c r="Q33" s="7"/>
      <c r="R33" s="7"/>
      <c r="S33" s="7"/>
    </row>
    <row r="34" spans="1:19" ht="12.75">
      <c r="A34" s="202"/>
      <c r="B34" s="169"/>
      <c r="C34" s="6">
        <v>45.01</v>
      </c>
      <c r="D34" s="46">
        <v>0</v>
      </c>
      <c r="E34" s="46">
        <v>0</v>
      </c>
      <c r="F34" s="46">
        <v>0</v>
      </c>
      <c r="G34" s="46">
        <v>0</v>
      </c>
      <c r="H34" s="44"/>
      <c r="I34" s="44"/>
      <c r="J34" s="44"/>
      <c r="K34" s="44"/>
      <c r="L34" s="44"/>
      <c r="M34" s="7"/>
      <c r="N34" s="7"/>
      <c r="O34" s="7"/>
      <c r="P34" s="7"/>
      <c r="Q34" s="7"/>
      <c r="R34" s="7"/>
      <c r="S34" s="7"/>
    </row>
    <row r="35" spans="1:19" ht="12.75">
      <c r="A35" s="202"/>
      <c r="B35" s="169"/>
      <c r="C35" s="6">
        <v>45.11</v>
      </c>
      <c r="D35" s="46">
        <v>0</v>
      </c>
      <c r="E35" s="46">
        <v>0</v>
      </c>
      <c r="F35" s="46">
        <v>0</v>
      </c>
      <c r="G35" s="46">
        <v>0</v>
      </c>
      <c r="H35" s="44"/>
      <c r="I35" s="44"/>
      <c r="J35" s="44"/>
      <c r="K35" s="44"/>
      <c r="L35" s="44"/>
      <c r="M35" s="7"/>
      <c r="N35" s="7"/>
      <c r="O35" s="7"/>
      <c r="P35" s="7"/>
      <c r="Q35" s="7"/>
      <c r="R35" s="7"/>
      <c r="S35" s="7"/>
    </row>
    <row r="36" spans="1:19" ht="12.75">
      <c r="A36" s="202"/>
      <c r="B36" s="169"/>
      <c r="C36" s="6">
        <v>45.02</v>
      </c>
      <c r="D36" s="46">
        <v>0</v>
      </c>
      <c r="E36" s="46">
        <v>0</v>
      </c>
      <c r="F36" s="46">
        <v>0</v>
      </c>
      <c r="G36" s="46">
        <v>0</v>
      </c>
      <c r="H36" s="44"/>
      <c r="I36" s="44"/>
      <c r="J36" s="44"/>
      <c r="K36" s="44"/>
      <c r="L36" s="44"/>
      <c r="M36" s="7"/>
      <c r="N36" s="7"/>
      <c r="O36" s="7"/>
      <c r="P36" s="7"/>
      <c r="Q36" s="7"/>
      <c r="R36" s="7"/>
      <c r="S36" s="7"/>
    </row>
    <row r="37" spans="1:19" ht="12.75">
      <c r="A37" s="202"/>
      <c r="B37" s="169"/>
      <c r="C37" s="6">
        <v>45.12</v>
      </c>
      <c r="D37" s="46">
        <v>0</v>
      </c>
      <c r="E37" s="46">
        <v>0</v>
      </c>
      <c r="F37" s="46">
        <v>0</v>
      </c>
      <c r="G37" s="46">
        <f>SUM(D37:F37)</f>
        <v>0</v>
      </c>
      <c r="H37" s="44"/>
      <c r="I37" s="44"/>
      <c r="J37" s="44"/>
      <c r="K37" s="44"/>
      <c r="L37" s="44"/>
      <c r="M37" s="7"/>
      <c r="N37" s="7"/>
      <c r="O37" s="7"/>
      <c r="P37" s="7"/>
      <c r="Q37" s="7"/>
      <c r="R37" s="7"/>
      <c r="S37" s="7"/>
    </row>
    <row r="38" spans="1:19" ht="12.75">
      <c r="A38" s="202"/>
      <c r="B38" s="169"/>
      <c r="C38" s="6">
        <v>45.03</v>
      </c>
      <c r="D38" s="46">
        <v>0</v>
      </c>
      <c r="E38" s="46">
        <v>0</v>
      </c>
      <c r="F38" s="46">
        <v>0</v>
      </c>
      <c r="G38" s="46">
        <f>SUM(D38:F38)</f>
        <v>0</v>
      </c>
      <c r="H38" s="44"/>
      <c r="I38" s="44"/>
      <c r="J38" s="44"/>
      <c r="K38" s="44"/>
      <c r="L38" s="44"/>
      <c r="M38" s="7"/>
      <c r="N38" s="7"/>
      <c r="O38" s="7"/>
      <c r="P38" s="7"/>
      <c r="Q38" s="7"/>
      <c r="R38" s="7"/>
      <c r="S38" s="7"/>
    </row>
    <row r="39" spans="1:19" ht="12.75">
      <c r="A39" s="202"/>
      <c r="B39" s="169"/>
      <c r="C39" s="6">
        <v>45.13</v>
      </c>
      <c r="D39" s="46">
        <v>0</v>
      </c>
      <c r="E39" s="46">
        <v>0</v>
      </c>
      <c r="F39" s="46">
        <v>0</v>
      </c>
      <c r="G39" s="46">
        <f>SUM(D39:F39)</f>
        <v>0</v>
      </c>
      <c r="H39" s="44"/>
      <c r="I39" s="44"/>
      <c r="J39" s="44"/>
      <c r="K39" s="44"/>
      <c r="L39" s="44"/>
      <c r="M39" s="7"/>
      <c r="N39" s="7"/>
      <c r="O39" s="7"/>
      <c r="P39" s="7"/>
      <c r="Q39" s="7"/>
      <c r="R39" s="7"/>
      <c r="S39" s="7"/>
    </row>
    <row r="40" spans="1:19" ht="15" customHeight="1">
      <c r="A40" s="202"/>
      <c r="B40" s="169"/>
      <c r="C40" s="51">
        <v>53.01</v>
      </c>
      <c r="D40" s="42">
        <v>0</v>
      </c>
      <c r="E40" s="42">
        <v>0</v>
      </c>
      <c r="F40" s="42">
        <v>0</v>
      </c>
      <c r="G40" s="42">
        <v>0</v>
      </c>
      <c r="H40" s="44"/>
      <c r="I40" s="44"/>
      <c r="J40" s="44"/>
      <c r="K40" s="44"/>
      <c r="L40" s="44"/>
      <c r="M40" s="7"/>
      <c r="N40" s="7"/>
      <c r="O40" s="7"/>
      <c r="P40" s="7"/>
      <c r="Q40" s="7"/>
      <c r="R40" s="7"/>
      <c r="S40" s="7"/>
    </row>
    <row r="41" spans="1:19" ht="12.75" customHeight="1">
      <c r="A41" s="202"/>
      <c r="B41" s="169"/>
      <c r="C41" s="51">
        <v>53.11</v>
      </c>
      <c r="D41" s="42">
        <v>0</v>
      </c>
      <c r="E41" s="42">
        <v>6692</v>
      </c>
      <c r="F41" s="42">
        <v>0</v>
      </c>
      <c r="G41" s="42">
        <f>SUM(D41:F41)</f>
        <v>6692</v>
      </c>
      <c r="H41" s="107"/>
      <c r="I41" s="107"/>
      <c r="J41" s="107"/>
      <c r="K41" s="107"/>
      <c r="L41" s="107"/>
      <c r="M41" s="107"/>
      <c r="N41" s="7"/>
      <c r="O41" s="7"/>
      <c r="P41" s="7"/>
      <c r="Q41" s="7"/>
      <c r="R41" s="7"/>
      <c r="S41" s="7"/>
    </row>
    <row r="42" spans="1:19" ht="13.5" thickBot="1">
      <c r="A42" s="203"/>
      <c r="B42" s="204"/>
      <c r="C42" s="23" t="s">
        <v>6</v>
      </c>
      <c r="D42" s="45">
        <f>SUM(D28:D41)</f>
        <v>57106</v>
      </c>
      <c r="E42" s="45">
        <f>SUM(E28:E41)</f>
        <v>11692</v>
      </c>
      <c r="F42" s="45">
        <f>SUM(F32:F40)</f>
        <v>0</v>
      </c>
      <c r="G42" s="45">
        <f>SUM(D42:F42)</f>
        <v>68798</v>
      </c>
      <c r="H42" s="44"/>
      <c r="I42" s="44"/>
      <c r="J42" s="44"/>
      <c r="K42" s="44"/>
      <c r="L42" s="44"/>
      <c r="M42" s="7"/>
      <c r="N42" s="7"/>
      <c r="O42" s="7"/>
      <c r="P42" s="7"/>
      <c r="Q42" s="7"/>
      <c r="R42" s="7"/>
      <c r="S42" s="7"/>
    </row>
    <row r="43" spans="1:19" ht="14.25" thickBot="1" thickTop="1">
      <c r="A43" s="21" t="s">
        <v>91</v>
      </c>
      <c r="B43" s="22"/>
      <c r="C43" s="22"/>
      <c r="D43" s="52">
        <f>SUM(D28:D41)</f>
        <v>57106</v>
      </c>
      <c r="E43" s="52">
        <f>SUM(E28:E41)</f>
        <v>11692</v>
      </c>
      <c r="F43" s="52">
        <f>SUM(F28:F40)</f>
        <v>0</v>
      </c>
      <c r="G43" s="52">
        <f>SUM(G27+G42)</f>
        <v>123798</v>
      </c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</row>
  </sheetData>
  <mergeCells count="14">
    <mergeCell ref="A5:S5"/>
    <mergeCell ref="A2:S2"/>
    <mergeCell ref="A7:S7"/>
    <mergeCell ref="A9:G9"/>
    <mergeCell ref="A6:S6"/>
    <mergeCell ref="A28:A42"/>
    <mergeCell ref="B28:B42"/>
    <mergeCell ref="C11:C12"/>
    <mergeCell ref="H11:S11"/>
    <mergeCell ref="A11:A12"/>
    <mergeCell ref="B11:B12"/>
    <mergeCell ref="D11:G11"/>
    <mergeCell ref="A13:A27"/>
    <mergeCell ref="B13:B27"/>
  </mergeCells>
  <printOptions horizontalCentered="1"/>
  <pageMargins left="0.5" right="0.33" top="0.5" bottom="0.5" header="0.5" footer="0.5"/>
  <pageSetup horizontalDpi="600" verticalDpi="600" orientation="landscape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E1">
      <selection activeCell="K24" sqref="K24"/>
    </sheetView>
  </sheetViews>
  <sheetFormatPr defaultColWidth="9.140625" defaultRowHeight="12.75"/>
  <cols>
    <col min="1" max="1" width="14.57421875" style="16" customWidth="1"/>
    <col min="2" max="2" width="12.140625" style="16" customWidth="1"/>
    <col min="3" max="4" width="12.421875" style="16" customWidth="1"/>
    <col min="5" max="5" width="10.8515625" style="16" customWidth="1"/>
    <col min="6" max="6" width="10.7109375" style="16" customWidth="1"/>
    <col min="7" max="7" width="12.140625" style="16" customWidth="1"/>
    <col min="8" max="8" width="11.00390625" style="16" customWidth="1"/>
    <col min="9" max="9" width="10.8515625" style="16" customWidth="1"/>
    <col min="10" max="10" width="11.28125" style="16" customWidth="1"/>
    <col min="11" max="11" width="12.57421875" style="16" customWidth="1"/>
    <col min="12" max="12" width="12.8515625" style="16" customWidth="1"/>
    <col min="13" max="13" width="12.140625" style="16" customWidth="1"/>
    <col min="14" max="14" width="13.00390625" style="16" customWidth="1"/>
  </cols>
  <sheetData>
    <row r="1" spans="1:14" ht="35.25" customHeight="1">
      <c r="A1" s="110" t="s">
        <v>141</v>
      </c>
      <c r="B1" s="110" t="s">
        <v>142</v>
      </c>
      <c r="C1" s="110" t="s">
        <v>143</v>
      </c>
      <c r="D1" s="110" t="s">
        <v>144</v>
      </c>
      <c r="E1" s="110" t="s">
        <v>145</v>
      </c>
      <c r="F1" s="110" t="s">
        <v>146</v>
      </c>
      <c r="G1" s="110" t="s">
        <v>147</v>
      </c>
      <c r="H1" s="110" t="s">
        <v>148</v>
      </c>
      <c r="I1" s="110" t="s">
        <v>149</v>
      </c>
      <c r="J1" s="110" t="s">
        <v>150</v>
      </c>
      <c r="K1" s="110" t="s">
        <v>151</v>
      </c>
      <c r="L1" s="110" t="s">
        <v>152</v>
      </c>
      <c r="M1" s="110" t="s">
        <v>153</v>
      </c>
      <c r="N1" s="110" t="s">
        <v>158</v>
      </c>
    </row>
    <row r="2" spans="1:14" ht="12.75">
      <c r="A2" s="111">
        <v>15.01</v>
      </c>
      <c r="B2" s="98">
        <f>'produto 1.1 - ano 1'!D13+'produto 1.1 - ano 1'!D28+'produto 2.1 - ano 1'!D12+'produto 2.1 - ano 1'!D27+'produto 2.2 - ano 1'!D12+'produto 2.2 - ano 1'!D27+'produto 3.1 - ano 1'!D10+'produto 3.1 - ano 1'!D25+'produto 3.2 - ano 1'!D10+'produto 3.2 - ano 1'!D25+'produto 3.2 - ano 1'!D25+'produto 4.1 - ano 1'!D12+'produto 4.1 - ano 1'!D27+'produto 4.2 - ano 1'!D11+'produto 4.2 - ano 1'!D26+'produto 4.2 - ano 1'!D41+'produto 5.1 - ano 1'!D12+'produto 6.1 - ano 1'!D12+'produto 6.1 - ano 1'!D27+'produto 7.1 - ano 1'!D12</f>
        <v>20000</v>
      </c>
      <c r="C2" s="98">
        <f>'produto 1.1 - ano 1'!E13+'produto 1.1 - ano 1'!E28+'produto 2.1 - ano 1'!E12+'produto 2.1 - ano 1'!E27+'produto 2.2 - ano 1'!E12+'produto 2.2 - ano 1'!E27+'produto 3.1 - ano 1'!E10+'produto 3.1 - ano 1'!E25+'produto 3.2 - ano 1'!E10+'produto 3.2 - ano 1'!E25+'produto 3.2 - ano 1'!E25+'produto 4.1 - ano 1'!E12+'produto 4.1 - ano 1'!E27+'produto 4.2 - ano 1'!E11+'produto 4.2 - ano 1'!E26+'produto 4.2 - ano 1'!E41+'produto 5.1 - ano 1'!E12+'produto 6.1 - ano 1'!E12+'produto 6.1 - ano 1'!E27+'produto 7.1 - ano 1'!E12</f>
        <v>0</v>
      </c>
      <c r="D2" s="98">
        <f aca="true" t="shared" si="0" ref="D2:D16">SUM(B2:C2)</f>
        <v>20000</v>
      </c>
      <c r="E2" s="98">
        <f>'produto 1.2 - ano 2'!D12+'produto 4.2 - ano 2'!D12+'produto 5.1 - ano 2'!D12+'produto 6.2 - ano 2'!D12</f>
        <v>0</v>
      </c>
      <c r="F2" s="98">
        <f>'produto 1.2 - ano 2'!E12+'produto 4.2 - ano 2'!E12+'produto 5.1 - ano 2'!E12+'produto 6.2 - ano 2'!E12</f>
        <v>0</v>
      </c>
      <c r="G2" s="98">
        <f aca="true" t="shared" si="1" ref="G2:G16">SUM(E2:F2)</f>
        <v>0</v>
      </c>
      <c r="H2" s="98">
        <f>'produto 1.2 - ano 3'!D12+'produto 5.1 - ano 3'!D12+'produto 6.2 - ano 3'!D12+'produto 7.1 - ano 3'!D12</f>
        <v>0</v>
      </c>
      <c r="I2" s="98">
        <f>'produto 1.2 - ano 3'!E12+'produto 5.1 - ano 3'!E12+'produto 6.2 - ano 3'!E12+'produto 7.1 - ano 1'!E12</f>
        <v>0</v>
      </c>
      <c r="J2" s="98">
        <f>SUM(H2:I2)</f>
        <v>0</v>
      </c>
      <c r="K2" s="98">
        <f>B2+E2+H2</f>
        <v>20000</v>
      </c>
      <c r="L2" s="98">
        <f>C2+F2+I2</f>
        <v>0</v>
      </c>
      <c r="M2" s="98">
        <f>SUM(K2:L2)</f>
        <v>20000</v>
      </c>
      <c r="N2" s="98">
        <f>M2*1.03</f>
        <v>20600</v>
      </c>
    </row>
    <row r="3" spans="1:14" ht="12.75">
      <c r="A3" s="111">
        <v>15.11</v>
      </c>
      <c r="B3" s="98">
        <f>'produto 1.1 - ano 1'!D14+'produto 1.1 - ano 1'!D29+'produto 2.1 - ano 1'!D13+'produto 2.1 - ano 1'!D28+'produto 2.2 - ano 1'!D13+'produto 2.2 - ano 1'!D28+'produto 3.1 - ano 1'!D11+'produto 3.1 - ano 1'!D26+'produto 3.2 - ano 1'!D11+'produto 3.2 - ano 1'!D26+'produto 3.2 - ano 1'!D26+'produto 4.1 - ano 1'!D13+'produto 4.1 - ano 1'!D28+'produto 4.2 - ano 1'!D12+'produto 4.2 - ano 1'!D27+'produto 4.2 - ano 1'!D42+'produto 5.1 - ano 1'!D13+'produto 6.1 - ano 1'!D13+'produto 6.1 - ano 1'!D28+'produto 7.1 - ano 1'!D13</f>
        <v>0</v>
      </c>
      <c r="C3" s="98">
        <f>'produto 1.1 - ano 1'!E14+'produto 1.1 - ano 1'!E29+'produto 2.1 - ano 1'!E13+'produto 2.1 - ano 1'!E28+'produto 2.2 - ano 1'!E13+'produto 2.2 - ano 1'!E28+'produto 3.1 - ano 1'!E11+'produto 3.1 - ano 1'!E26+'produto 3.2 - ano 1'!E11+'produto 3.2 - ano 1'!E26+'produto 3.2 - ano 1'!E26+'produto 4.1 - ano 1'!E13+'produto 4.1 - ano 1'!E28+'produto 4.2 - ano 1'!E12+'produto 4.2 - ano 1'!E27+'produto 4.2 - ano 1'!E42+'produto 5.1 - ano 1'!E13+'produto 6.1 - ano 1'!E13+'produto 6.1 - ano 1'!E28+'produto 7.1 - ano 1'!E13</f>
        <v>61243.21</v>
      </c>
      <c r="D3" s="98">
        <f t="shared" si="0"/>
        <v>61243.21</v>
      </c>
      <c r="E3" s="98">
        <f>'produto 1.2 - ano 2'!D13+'produto 4.2 - ano 2'!D13+'produto 5.1 - ano 2'!D13+'produto 6.2 - ano 2'!D13</f>
        <v>0</v>
      </c>
      <c r="F3" s="98">
        <f>'produto 1.2 - ano 2'!E13+'produto 4.2 - ano 2'!E13+'produto 5.1 - ano 2'!E13+'produto 6.2 - ano 2'!E13</f>
        <v>40800</v>
      </c>
      <c r="G3" s="98">
        <f t="shared" si="1"/>
        <v>40800</v>
      </c>
      <c r="H3" s="98">
        <f>'produto 1.2 - ano 3'!D13+'produto 5.1 - ano 3'!D13+'produto 6.2 - ano 3'!D13+'produto 7.1 - ano 3'!D13</f>
        <v>0</v>
      </c>
      <c r="I3" s="98">
        <f>'produto 1.2 - ano 3'!E13+'produto 5.1 - ano 3'!E13+'produto 6.2 - ano 3'!E13+'produto 7.1 - ano 1'!E13</f>
        <v>40800</v>
      </c>
      <c r="J3" s="98">
        <f aca="true" t="shared" si="2" ref="J3:J16">SUM(H3:I3)</f>
        <v>40800</v>
      </c>
      <c r="K3" s="98">
        <f aca="true" t="shared" si="3" ref="K3:K16">B3+E3+H3</f>
        <v>0</v>
      </c>
      <c r="L3" s="98">
        <f aca="true" t="shared" si="4" ref="L3:L15">C3+F3+I3</f>
        <v>142843.21</v>
      </c>
      <c r="M3" s="98">
        <f aca="true" t="shared" si="5" ref="M3:M15">SUM(K3:L3)</f>
        <v>142843.21</v>
      </c>
      <c r="N3" s="98">
        <f aca="true" t="shared" si="6" ref="N3:N16">M3*1.03</f>
        <v>147128.5063</v>
      </c>
    </row>
    <row r="4" spans="1:14" ht="12.75">
      <c r="A4" s="111">
        <v>17.01</v>
      </c>
      <c r="B4" s="98">
        <f>'produto 1.1 - ano 1'!D15+'produto 1.1 - ano 1'!D30+'produto 2.1 - ano 1'!D14+'produto 2.1 - ano 1'!D29+'produto 2.2 - ano 1'!D14+'produto 2.2 - ano 1'!D29+'produto 3.1 - ano 1'!D12+'produto 3.1 - ano 1'!D27+'produto 3.2 - ano 1'!D12+'produto 3.2 - ano 1'!D27+'produto 3.2 - ano 1'!D27+'produto 4.1 - ano 1'!D14+'produto 4.1 - ano 1'!D29+'produto 4.2 - ano 1'!D13+'produto 4.2 - ano 1'!D28+'produto 4.2 - ano 1'!D43+'produto 5.1 - ano 1'!D14+'produto 6.1 - ano 1'!D14+'produto 6.1 - ano 1'!D29+'produto 7.1 - ano 1'!D14</f>
        <v>206180.02</v>
      </c>
      <c r="C4" s="98">
        <f>'produto 1.1 - ano 1'!E15+'produto 1.1 - ano 1'!E30+'produto 2.1 - ano 1'!E14+'produto 2.1 - ano 1'!E29+'produto 2.2 - ano 1'!E14+'produto 2.2 - ano 1'!E29+'produto 3.1 - ano 1'!E12+'produto 3.1 - ano 1'!E27+'produto 3.2 - ano 1'!E12+'produto 3.2 - ano 1'!E27+'produto 3.2 - ano 1'!E27+'produto 4.1 - ano 1'!E14+'produto 4.1 - ano 1'!E29+'produto 4.2 - ano 1'!E13+'produto 4.2 - ano 1'!E28+'produto 4.2 - ano 1'!E43+'produto 5.1 - ano 1'!E14+'produto 6.1 - ano 1'!E14+'produto 6.1 - ano 1'!E29+'produto 7.1 - ano 1'!E14</f>
        <v>0</v>
      </c>
      <c r="D4" s="98">
        <f t="shared" si="0"/>
        <v>206180.02</v>
      </c>
      <c r="E4" s="98">
        <f>'produto 1.2 - ano 2'!D14+'produto 4.2 - ano 2'!D14+'produto 5.1 - ano 2'!D14+'produto 6.2 - ano 2'!D14</f>
        <v>271450</v>
      </c>
      <c r="F4" s="98">
        <f>'produto 1.2 - ano 2'!E14+'produto 4.2 - ano 2'!E14+'produto 5.1 - ano 2'!E14+'produto 6.2 - ano 2'!E14</f>
        <v>0</v>
      </c>
      <c r="G4" s="98">
        <f t="shared" si="1"/>
        <v>271450</v>
      </c>
      <c r="H4" s="98">
        <f>'produto 1.2 - ano 3'!D14+'produto 5.1 - ano 3'!D14+'produto 6.2 - ano 3'!D14+'produto 7.1 - ano 3'!D14</f>
        <v>303556</v>
      </c>
      <c r="I4" s="98">
        <f>'produto 1.2 - ano 3'!E14+'produto 5.1 - ano 3'!E14+'produto 6.2 - ano 3'!E14+'produto 7.1 - ano 1'!E14</f>
        <v>0</v>
      </c>
      <c r="J4" s="98">
        <f t="shared" si="2"/>
        <v>303556</v>
      </c>
      <c r="K4" s="98">
        <f t="shared" si="3"/>
        <v>781186.02</v>
      </c>
      <c r="L4" s="98">
        <f t="shared" si="4"/>
        <v>0</v>
      </c>
      <c r="M4" s="98">
        <f t="shared" si="5"/>
        <v>781186.02</v>
      </c>
      <c r="N4" s="98">
        <f t="shared" si="6"/>
        <v>804621.6006</v>
      </c>
    </row>
    <row r="5" spans="1:14" ht="12.75">
      <c r="A5" s="111">
        <v>17.11</v>
      </c>
      <c r="B5" s="98">
        <f>'produto 1.1 - ano 1'!D16+'produto 1.1 - ano 1'!D31+'produto 2.1 - ano 1'!D15+'produto 2.1 - ano 1'!D30+'produto 2.2 - ano 1'!D15+'produto 2.2 - ano 1'!D30+'produto 3.1 - ano 1'!D13+'produto 3.1 - ano 1'!D28+'produto 3.2 - ano 1'!D13+'produto 3.2 - ano 1'!D28+'produto 3.2 - ano 1'!D28+'produto 4.1 - ano 1'!D15+'produto 4.1 - ano 1'!D30+'produto 4.2 - ano 1'!D14+'produto 4.2 - ano 1'!D29+'produto 4.2 - ano 1'!D44+'produto 5.1 - ano 1'!D15+'produto 6.1 - ano 1'!D15+'produto 6.1 - ano 1'!D30+'produto 7.1 - ano 1'!D15</f>
        <v>0</v>
      </c>
      <c r="C5" s="98">
        <f>'produto 1.1 - ano 1'!E16+'produto 1.1 - ano 1'!E31+'produto 2.1 - ano 1'!E15+'produto 2.1 - ano 1'!E30+'produto 2.2 - ano 1'!E15+'produto 2.2 - ano 1'!E30+'produto 3.1 - ano 1'!E13+'produto 3.1 - ano 1'!E28+'produto 3.2 - ano 1'!E13+'produto 3.2 - ano 1'!E28+'produto 3.2 - ano 1'!E28+'produto 4.1 - ano 1'!E15+'produto 4.1 - ano 1'!E30+'produto 4.2 - ano 1'!E14+'produto 4.2 - ano 1'!E29+'produto 4.2 - ano 1'!E44+'produto 5.1 - ano 1'!E15+'produto 6.1 - ano 1'!E15+'produto 6.1 - ano 1'!E30+'produto 7.1 - ano 1'!E15</f>
        <v>85147.1</v>
      </c>
      <c r="D5" s="98">
        <f t="shared" si="0"/>
        <v>85147.1</v>
      </c>
      <c r="E5" s="98">
        <f>'produto 1.2 - ano 2'!D15+'produto 4.2 - ano 2'!D15+'produto 5.1 - ano 2'!D15+'produto 6.2 - ano 2'!D15</f>
        <v>0</v>
      </c>
      <c r="F5" s="98">
        <f>'produto 1.2 - ano 2'!E15+'produto 4.2 - ano 2'!E15+'produto 5.1 - ano 2'!E15+'produto 6.2 - ano 2'!E15</f>
        <v>0</v>
      </c>
      <c r="G5" s="98">
        <f t="shared" si="1"/>
        <v>0</v>
      </c>
      <c r="H5" s="98">
        <f>'produto 1.2 - ano 3'!D15+'produto 5.1 - ano 3'!D15+'produto 6.2 - ano 3'!D15+'produto 7.1 - ano 3'!D15</f>
        <v>0</v>
      </c>
      <c r="I5" s="98">
        <f>'produto 1.2 - ano 3'!E15+'produto 5.1 - ano 3'!E15+'produto 6.2 - ano 3'!E15+'produto 7.1 - ano 1'!E15</f>
        <v>0</v>
      </c>
      <c r="J5" s="98">
        <f t="shared" si="2"/>
        <v>0</v>
      </c>
      <c r="K5" s="98">
        <f t="shared" si="3"/>
        <v>0</v>
      </c>
      <c r="L5" s="98">
        <f t="shared" si="4"/>
        <v>85147.1</v>
      </c>
      <c r="M5" s="98">
        <f t="shared" si="5"/>
        <v>85147.1</v>
      </c>
      <c r="N5" s="98">
        <f t="shared" si="6"/>
        <v>87701.513</v>
      </c>
    </row>
    <row r="6" spans="1:14" ht="12.75">
      <c r="A6" s="111">
        <v>21.01</v>
      </c>
      <c r="B6" s="98">
        <f>'produto 1.1 - ano 1'!D17+'produto 1.1 - ano 1'!D32+'produto 2.1 - ano 1'!D16+'produto 2.1 - ano 1'!D31+'produto 2.2 - ano 1'!D16+'produto 2.2 - ano 1'!D31+'produto 3.1 - ano 1'!D14+'produto 3.1 - ano 1'!D29+'produto 3.2 - ano 1'!D14+'produto 3.2 - ano 1'!D29+'produto 4.1 - ano 1'!D16+'produto 4.1 - ano 1'!D31+'produto 4.2 - ano 1'!D15+'produto 4.2 - ano 1'!D30+'produto 4.2 - ano 1'!D45+'produto 5.1 - ano 1'!D16+'produto 6.1 - ano 1'!D16+'produto 6.1 - ano 1'!D31+'produto 7.1 - ano 1'!D16</f>
        <v>869087.42</v>
      </c>
      <c r="C6" s="98">
        <f>'produto 1.1 - ano 1'!E17+'produto 1.1 - ano 1'!E32+'produto 2.1 - ano 1'!E16+'produto 2.1 - ano 1'!E31+'produto 2.2 - ano 1'!E16+'produto 2.2 - ano 1'!E31+'produto 3.1 - ano 1'!E14+'produto 3.1 - ano 1'!E29+'produto 3.2 - ano 1'!E14+'produto 3.2 - ano 1'!E29+'produto 3.2 - ano 1'!E29+'produto 4.1 - ano 1'!E16+'produto 4.1 - ano 1'!E31+'produto 4.2 - ano 1'!E15+'produto 4.2 - ano 1'!E30+'produto 4.2 - ano 1'!E45+'produto 5.1 - ano 1'!E16+'produto 6.1 - ano 1'!E16+'produto 6.1 - ano 1'!E31+'produto 7.1 - ano 1'!E16</f>
        <v>0</v>
      </c>
      <c r="D6" s="98">
        <f t="shared" si="0"/>
        <v>869087.42</v>
      </c>
      <c r="E6" s="98">
        <f>'produto 1.2 - ano 2'!D16+'produto 4.2 - ano 2'!D16+'produto 5.1 - ano 2'!D16+'produto 6.2 - ano 2'!D16</f>
        <v>257106</v>
      </c>
      <c r="F6" s="98">
        <f>'produto 1.2 - ano 2'!E16+'produto 4.2 - ano 2'!E16+'produto 5.1 - ano 2'!E16+'produto 6.2 - ano 2'!E16</f>
        <v>0</v>
      </c>
      <c r="G6" s="98">
        <f t="shared" si="1"/>
        <v>257106</v>
      </c>
      <c r="H6" s="98">
        <f>'produto 1.2 - ano 3'!D16+'produto 5.1 - ano 3'!D16+'produto 6.2 - ano 3'!D16+'produto 7.1 - ano 3'!D16</f>
        <v>67620.56</v>
      </c>
      <c r="I6" s="98">
        <f>'produto 1.2 - ano 3'!E16+'produto 5.1 - ano 3'!E16+'produto 6.2 - ano 3'!E16+'produto 7.1 - ano 1'!E16</f>
        <v>0</v>
      </c>
      <c r="J6" s="98">
        <f t="shared" si="2"/>
        <v>67620.56</v>
      </c>
      <c r="K6" s="98">
        <f t="shared" si="3"/>
        <v>1193813.98</v>
      </c>
      <c r="L6" s="98">
        <f t="shared" si="4"/>
        <v>0</v>
      </c>
      <c r="M6" s="108">
        <f t="shared" si="5"/>
        <v>1193813.98</v>
      </c>
      <c r="N6" s="98">
        <f t="shared" si="6"/>
        <v>1229628.3994</v>
      </c>
    </row>
    <row r="7" spans="1:14" ht="12.75">
      <c r="A7" s="111">
        <v>21.11</v>
      </c>
      <c r="B7" s="98">
        <f>'produto 1.1 - ano 1'!D18+'produto 1.1 - ano 1'!D33+'produto 2.1 - ano 1'!D17+'produto 2.1 - ano 1'!D32+'produto 2.2 - ano 1'!D17+'produto 2.2 - ano 1'!D32+'produto 3.1 - ano 1'!D15+'produto 3.1 - ano 1'!D30+'produto 3.2 - ano 1'!D15+'produto 3.2 - ano 1'!D30+'produto 4.1 - ano 1'!D17+'produto 4.1 - ano 1'!D32+'produto 4.2 - ano 1'!D16+'produto 4.2 - ano 1'!D31+'produto 4.2 - ano 1'!D46+'produto 5.1 - ano 1'!D17+'produto 6.1 - ano 1'!D17+'produto 6.1 - ano 1'!D32+'produto 7.1 - ano 1'!D17</f>
        <v>0</v>
      </c>
      <c r="C7" s="98">
        <f>'produto 1.1 - ano 1'!E18+'produto 1.1 - ano 1'!E33+'produto 2.1 - ano 1'!E17+'produto 2.1 - ano 1'!E32+'produto 2.2 - ano 1'!E17+'produto 2.2 - ano 1'!E32+'produto 3.1 - ano 1'!E15+'produto 3.1 - ano 1'!E30+'produto 3.2 - ano 1'!E15+'produto 3.2 - ano 1'!E30+'produto 4.1 - ano 1'!E17+'produto 4.1 - ano 1'!E32+'produto 4.2 - ano 1'!E16+'produto 4.2 - ano 1'!E31+'produto 4.2 - ano 1'!E46+'produto 5.1 - ano 1'!E17+'produto 6.1 - ano 1'!E17+'produto 6.1 - ano 1'!E32+'produto 7.1 - ano 1'!E17</f>
        <v>471644.24</v>
      </c>
      <c r="D7" s="98">
        <f t="shared" si="0"/>
        <v>471644.24</v>
      </c>
      <c r="E7" s="98">
        <f>'produto 1.2 - ano 2'!D17+'produto 4.2 - ano 2'!D17+'produto 5.1 - ano 2'!D17+'produto 6.2 - ano 2'!D17</f>
        <v>0</v>
      </c>
      <c r="F7" s="98">
        <f>'produto 1.2 - ano 2'!E17+'produto 4.2 - ano 2'!E17+'produto 5.1 - ano 2'!E17+'produto 6.2 - ano 2'!E17</f>
        <v>194000</v>
      </c>
      <c r="G7" s="98">
        <f t="shared" si="1"/>
        <v>194000</v>
      </c>
      <c r="H7" s="98">
        <f>'produto 1.2 - ano 3'!D17+'produto 5.1 - ano 3'!D17+'produto 6.2 - ano 3'!D17+'produto 7.1 - ano 3'!D17</f>
        <v>0</v>
      </c>
      <c r="I7" s="98">
        <f>'produto 1.2 - ano 3'!E17+'produto 5.1 - ano 3'!E17+'produto 6.2 - ano 3'!E17+'produto 7.1 - ano 1'!E17</f>
        <v>198000</v>
      </c>
      <c r="J7" s="98">
        <f t="shared" si="2"/>
        <v>198000</v>
      </c>
      <c r="K7" s="98">
        <f t="shared" si="3"/>
        <v>0</v>
      </c>
      <c r="L7" s="98">
        <f t="shared" si="4"/>
        <v>863644.24</v>
      </c>
      <c r="M7" s="108">
        <f t="shared" si="5"/>
        <v>863644.24</v>
      </c>
      <c r="N7" s="98">
        <f t="shared" si="6"/>
        <v>889553.5672</v>
      </c>
    </row>
    <row r="8" spans="1:14" ht="12.75">
      <c r="A8" s="111">
        <v>45.01</v>
      </c>
      <c r="B8" s="98">
        <f>'produto 1.1 - ano 1'!D19+'produto 1.1 - ano 1'!D34+'produto 2.1 - ano 1'!D18+'produto 2.1 - ano 1'!D33+'produto 2.2 - ano 1'!D18+'produto 2.2 - ano 1'!D33+'produto 3.1 - ano 1'!D16+'produto 3.1 - ano 1'!D31+'produto 3.2 - ano 1'!D16+'produto 3.2 - ano 1'!D31+'produto 4.1 - ano 1'!D18+'produto 4.1 - ano 1'!D33+'produto 4.2 - ano 1'!D17+'produto 4.2 - ano 1'!D32+'produto 4.2 - ano 1'!D47+'produto 5.1 - ano 1'!D18+'produto 6.1 - ano 1'!D18+'produto 6.1 - ano 1'!D33+'produto 7.1 - ano 1'!D18</f>
        <v>0</v>
      </c>
      <c r="C8" s="98">
        <f>'produto 1.1 - ano 1'!E19+'produto 1.1 - ano 1'!E34+'produto 2.1 - ano 1'!E18+'produto 2.1 - ano 1'!E33+'produto 2.2 - ano 1'!E18+'produto 2.2 - ano 1'!E33+'produto 3.1 - ano 1'!E16+'produto 3.1 - ano 1'!E31+'produto 3.2 - ano 1'!E16+'produto 3.2 - ano 1'!E31+'produto 4.1 - ano 1'!E18+'produto 4.1 - ano 1'!E33+'produto 4.2 - ano 1'!E17+'produto 4.2 - ano 1'!E32+'produto 4.2 - ano 1'!E47+'produto 5.1 - ano 1'!E18+'produto 6.1 - ano 1'!E18+'produto 6.1 - ano 1'!E33+'produto 7.1 - ano 1'!E18</f>
        <v>0</v>
      </c>
      <c r="D8" s="98">
        <f t="shared" si="0"/>
        <v>0</v>
      </c>
      <c r="E8" s="98">
        <f>'produto 1.2 - ano 2'!D18+'produto 4.2 - ano 2'!D18+'produto 5.1 - ano 2'!D18+'produto 6.2 - ano 2'!D18</f>
        <v>0</v>
      </c>
      <c r="F8" s="98">
        <f>'produto 1.2 - ano 2'!E18+'produto 4.2 - ano 2'!E18+'produto 5.1 - ano 2'!E18+'produto 6.2 - ano 2'!E18</f>
        <v>0</v>
      </c>
      <c r="G8" s="98">
        <f t="shared" si="1"/>
        <v>0</v>
      </c>
      <c r="H8" s="98">
        <f>'produto 1.2 - ano 3'!D18+'produto 5.1 - ano 3'!D18+'produto 6.2 - ano 3'!D18+'produto 7.1 - ano 3'!D18</f>
        <v>0</v>
      </c>
      <c r="I8" s="98">
        <f>'produto 1.2 - ano 3'!E18+'produto 5.1 - ano 3'!E18+'produto 6.2 - ano 3'!E18+'produto 7.1 - ano 1'!E18</f>
        <v>0</v>
      </c>
      <c r="J8" s="98">
        <f t="shared" si="2"/>
        <v>0</v>
      </c>
      <c r="K8" s="98">
        <f t="shared" si="3"/>
        <v>0</v>
      </c>
      <c r="L8" s="98">
        <f t="shared" si="4"/>
        <v>0</v>
      </c>
      <c r="M8" s="98">
        <f t="shared" si="5"/>
        <v>0</v>
      </c>
      <c r="N8" s="98">
        <f t="shared" si="6"/>
        <v>0</v>
      </c>
    </row>
    <row r="9" spans="1:14" ht="12.75">
      <c r="A9" s="111">
        <v>45.11</v>
      </c>
      <c r="B9" s="98">
        <f>'produto 1.1 - ano 1'!D20+'produto 1.1 - ano 1'!D35+'produto 2.1 - ano 1'!D19+'produto 2.1 - ano 1'!D34+'produto 2.2 - ano 1'!D19+'produto 2.2 - ano 1'!D34+'produto 3.1 - ano 1'!D17+'produto 3.1 - ano 1'!D32+'produto 3.2 - ano 1'!D17+'produto 3.2 - ano 1'!D32+'produto 4.1 - ano 1'!D19+'produto 4.1 - ano 1'!D34+'produto 4.2 - ano 1'!D18+'produto 4.2 - ano 1'!D33+'produto 4.2 - ano 1'!D48+'produto 5.1 - ano 1'!D19+'produto 6.1 - ano 1'!D19+'produto 6.1 - ano 1'!D34+'produto 7.1 - ano 1'!D19</f>
        <v>0</v>
      </c>
      <c r="C9" s="98">
        <f>'produto 1.1 - ano 1'!E20+'produto 1.1 - ano 1'!E35+'produto 2.1 - ano 1'!E19+'produto 2.1 - ano 1'!E34+'produto 2.2 - ano 1'!E19+'produto 2.2 - ano 1'!E34+'produto 3.1 - ano 1'!E17+'produto 3.1 - ano 1'!E32+'produto 3.2 - ano 1'!E17+'produto 3.2 - ano 1'!E32+'produto 4.1 - ano 1'!E19+'produto 4.1 - ano 1'!E34+'produto 4.2 - ano 1'!E18+'produto 4.2 - ano 1'!E33+'produto 4.2 - ano 1'!E48+'produto 5.1 - ano 1'!E19+'produto 6.1 - ano 1'!E19+'produto 6.1 - ano 1'!E34+'produto 7.1 - ano 1'!E19</f>
        <v>0</v>
      </c>
      <c r="D9" s="98">
        <f t="shared" si="0"/>
        <v>0</v>
      </c>
      <c r="E9" s="98">
        <f>'produto 1.2 - ano 2'!D19+'produto 4.2 - ano 2'!D19+'produto 5.1 - ano 2'!D19+'produto 6.2 - ano 2'!D19</f>
        <v>0</v>
      </c>
      <c r="F9" s="98">
        <f>'produto 1.2 - ano 2'!E19+'produto 4.2 - ano 2'!E19+'produto 5.1 - ano 2'!E19+'produto 6.2 - ano 2'!E19</f>
        <v>0</v>
      </c>
      <c r="G9" s="98">
        <f t="shared" si="1"/>
        <v>0</v>
      </c>
      <c r="H9" s="98">
        <f>'produto 1.2 - ano 3'!D19+'produto 5.1 - ano 3'!D19+'produto 6.2 - ano 3'!D19+'produto 7.1 - ano 3'!D19</f>
        <v>0</v>
      </c>
      <c r="I9" s="98">
        <f>'produto 1.2 - ano 3'!E19+'produto 5.1 - ano 3'!E19+'produto 6.2 - ano 3'!E19+'produto 7.1 - ano 1'!E19</f>
        <v>0</v>
      </c>
      <c r="J9" s="98">
        <f t="shared" si="2"/>
        <v>0</v>
      </c>
      <c r="K9" s="98">
        <f t="shared" si="3"/>
        <v>0</v>
      </c>
      <c r="L9" s="98">
        <f t="shared" si="4"/>
        <v>0</v>
      </c>
      <c r="M9" s="98">
        <f t="shared" si="5"/>
        <v>0</v>
      </c>
      <c r="N9" s="98">
        <f t="shared" si="6"/>
        <v>0</v>
      </c>
    </row>
    <row r="10" spans="1:14" ht="12.75">
      <c r="A10" s="111">
        <v>45.02</v>
      </c>
      <c r="B10" s="98">
        <f>'produto 1.1 - ano 1'!D21+'produto 1.1 - ano 1'!D36+'produto 2.1 - ano 1'!D20+'produto 2.1 - ano 1'!D35+'produto 2.2 - ano 1'!D20+'produto 2.2 - ano 1'!D35+'produto 3.1 - ano 1'!D18+'produto 3.1 - ano 1'!D33+'produto 3.2 - ano 1'!D18+'produto 3.2 - ano 1'!D33+'produto 4.1 - ano 1'!D20+'produto 4.1 - ano 1'!D35+'produto 4.2 - ano 1'!D19+'produto 4.2 - ano 1'!D34+'produto 4.2 - ano 1'!D49+'produto 5.1 - ano 1'!D20+'produto 6.1 - ano 1'!D20+'produto 6.1 - ano 1'!D35+'produto 7.1 - ano 1'!D20</f>
        <v>0</v>
      </c>
      <c r="C10" s="98">
        <f>'produto 1.1 - ano 1'!E21+'produto 1.1 - ano 1'!E36+'produto 2.1 - ano 1'!E20+'produto 2.1 - ano 1'!E35+'produto 2.2 - ano 1'!E20+'produto 2.2 - ano 1'!E35+'produto 3.1 - ano 1'!E18+'produto 3.1 - ano 1'!E33+'produto 3.2 - ano 1'!E18+'produto 3.2 - ano 1'!E33+'produto 4.1 - ano 1'!E20+'produto 4.1 - ano 1'!E35+'produto 4.2 - ano 1'!E19+'produto 4.2 - ano 1'!E34+'produto 4.2 - ano 1'!E49+'produto 5.1 - ano 1'!E20+'produto 6.1 - ano 1'!E20+'produto 6.1 - ano 1'!E35+'produto 7.1 - ano 1'!E20</f>
        <v>0</v>
      </c>
      <c r="D10" s="98">
        <f t="shared" si="0"/>
        <v>0</v>
      </c>
      <c r="E10" s="98">
        <f>'produto 1.2 - ano 2'!D20+'produto 4.2 - ano 2'!D20+'produto 5.1 - ano 2'!D20+'produto 6.2 - ano 2'!D20</f>
        <v>0</v>
      </c>
      <c r="F10" s="98">
        <f>'produto 1.2 - ano 2'!E20+'produto 4.2 - ano 2'!E20+'produto 5.1 - ano 2'!E20+'produto 6.2 - ano 2'!E20</f>
        <v>0</v>
      </c>
      <c r="G10" s="98">
        <f t="shared" si="1"/>
        <v>0</v>
      </c>
      <c r="H10" s="98">
        <f>'produto 1.2 - ano 3'!D20+'produto 5.1 - ano 3'!D20+'produto 6.2 - ano 3'!D20+'produto 7.1 - ano 3'!D20</f>
        <v>0</v>
      </c>
      <c r="I10" s="98">
        <f>'produto 1.2 - ano 3'!E20+'produto 5.1 - ano 3'!E20+'produto 6.2 - ano 3'!E20+'produto 7.1 - ano 1'!E20</f>
        <v>0</v>
      </c>
      <c r="J10" s="98">
        <f t="shared" si="2"/>
        <v>0</v>
      </c>
      <c r="K10" s="98">
        <f t="shared" si="3"/>
        <v>0</v>
      </c>
      <c r="L10" s="98">
        <f t="shared" si="4"/>
        <v>0</v>
      </c>
      <c r="M10" s="98">
        <f t="shared" si="5"/>
        <v>0</v>
      </c>
      <c r="N10" s="98">
        <f t="shared" si="6"/>
        <v>0</v>
      </c>
    </row>
    <row r="11" spans="1:14" ht="12.75">
      <c r="A11" s="111">
        <v>45.12</v>
      </c>
      <c r="B11" s="98">
        <f>'produto 1.1 - ano 1'!D22+'produto 1.1 - ano 1'!D37+'produto 2.1 - ano 1'!D21+'produto 2.1 - ano 1'!D36+'produto 2.2 - ano 1'!D21+'produto 2.2 - ano 1'!D36+'produto 3.1 - ano 1'!D19+'produto 3.1 - ano 1'!D34+'produto 3.2 - ano 1'!D19+'produto 3.2 - ano 1'!D34+'produto 4.1 - ano 1'!D21+'produto 4.1 - ano 1'!D36+'produto 4.2 - ano 1'!D20+'produto 4.2 - ano 1'!D35+'produto 4.2 - ano 1'!D50+'produto 5.1 - ano 1'!D21+'produto 6.1 - ano 1'!D21+'produto 6.1 - ano 1'!D36+'produto 7.1 - ano 1'!D21</f>
        <v>0</v>
      </c>
      <c r="C11" s="98">
        <f>'produto 1.1 - ano 1'!E22+'produto 1.1 - ano 1'!E37+'produto 2.1 - ano 1'!E21+'produto 2.1 - ano 1'!E36+'produto 2.2 - ano 1'!E21+'produto 2.2 - ano 1'!E36+'produto 3.1 - ano 1'!E19+'produto 3.1 - ano 1'!E34+'produto 3.2 - ano 1'!E19+'produto 3.2 - ano 1'!E34+'produto 4.1 - ano 1'!E21+'produto 4.1 - ano 1'!E36+'produto 4.2 - ano 1'!E20+'produto 4.2 - ano 1'!E35+'produto 4.2 - ano 1'!E50+'produto 5.1 - ano 1'!E21+'produto 6.1 - ano 1'!E21+'produto 6.1 - ano 1'!E36+'produto 7.1 - ano 1'!E21</f>
        <v>538967.4299999999</v>
      </c>
      <c r="D11" s="98">
        <f t="shared" si="0"/>
        <v>538967.4299999999</v>
      </c>
      <c r="E11" s="98">
        <f>'produto 1.2 - ano 2'!D21+'produto 4.2 - ano 2'!D21+'produto 5.1 - ano 2'!D21+'produto 6.2 - ano 2'!D21</f>
        <v>0</v>
      </c>
      <c r="F11" s="98">
        <f>'produto 1.2 - ano 2'!E21+'produto 4.2 - ano 2'!E21+'produto 5.1 - ano 2'!E21+'produto 6.2 - ano 2'!E21</f>
        <v>0</v>
      </c>
      <c r="G11" s="98">
        <f t="shared" si="1"/>
        <v>0</v>
      </c>
      <c r="H11" s="98">
        <f>'produto 1.2 - ano 3'!D21+'produto 5.1 - ano 3'!D21+'produto 6.2 - ano 3'!D21+'produto 7.1 - ano 3'!D21</f>
        <v>0</v>
      </c>
      <c r="I11" s="98">
        <f>'produto 1.2 - ano 3'!E21+'produto 5.1 - ano 3'!E21+'produto 6.2 - ano 3'!E21+'produto 7.1 - ano 1'!E21</f>
        <v>0</v>
      </c>
      <c r="J11" s="98">
        <f t="shared" si="2"/>
        <v>0</v>
      </c>
      <c r="K11" s="98">
        <f t="shared" si="3"/>
        <v>0</v>
      </c>
      <c r="L11" s="98">
        <f t="shared" si="4"/>
        <v>538967.4299999999</v>
      </c>
      <c r="M11" s="98">
        <f t="shared" si="5"/>
        <v>538967.4299999999</v>
      </c>
      <c r="N11" s="98">
        <f t="shared" si="6"/>
        <v>555136.4528999999</v>
      </c>
    </row>
    <row r="12" spans="1:14" ht="12.75">
      <c r="A12" s="111">
        <v>45.03</v>
      </c>
      <c r="B12" s="98">
        <f>'produto 1.1 - ano 1'!D23+'produto 1.1 - ano 1'!D38+'produto 2.1 - ano 1'!D22+'produto 2.1 - ano 1'!D37+'produto 2.2 - ano 1'!D22+'produto 2.2 - ano 1'!D37+'produto 3.1 - ano 1'!D20+'produto 3.1 - ano 1'!D35+'produto 3.2 - ano 1'!D20+'produto 3.2 - ano 1'!D35+'produto 4.1 - ano 1'!D22+'produto 4.1 - ano 1'!D37+'produto 4.2 - ano 1'!D21+'produto 4.2 - ano 1'!D36+'produto 4.2 - ano 1'!D51+'produto 5.1 - ano 1'!D22+'produto 6.1 - ano 1'!D22+'produto 6.1 - ano 1'!D37+'produto 7.1 - ano 1'!D22</f>
        <v>0</v>
      </c>
      <c r="C12" s="98">
        <f>'produto 1.1 - ano 1'!E23+'produto 1.1 - ano 1'!E38+'produto 2.1 - ano 1'!E22+'produto 2.1 - ano 1'!E37+'produto 2.2 - ano 1'!E22+'produto 2.2 - ano 1'!E37+'produto 3.1 - ano 1'!E20+'produto 3.1 - ano 1'!E35+'produto 3.2 - ano 1'!E20+'produto 3.2 - ano 1'!E35+'produto 4.1 - ano 1'!E22+'produto 4.1 - ano 1'!E37+'produto 4.2 - ano 1'!E21+'produto 4.2 - ano 1'!E36+'produto 4.2 - ano 1'!E51+'produto 5.1 - ano 1'!E22+'produto 6.1 - ano 1'!E22+'produto 6.1 - ano 1'!E37+'produto 7.1 - ano 1'!E22</f>
        <v>0</v>
      </c>
      <c r="D12" s="98">
        <f t="shared" si="0"/>
        <v>0</v>
      </c>
      <c r="E12" s="98">
        <f>'produto 1.2 - ano 2'!D22+'produto 4.2 - ano 2'!D22+'produto 5.1 - ano 2'!D22+'produto 6.2 - ano 2'!D22</f>
        <v>0</v>
      </c>
      <c r="F12" s="98">
        <f>'produto 1.2 - ano 2'!E22+'produto 4.2 - ano 2'!E22+'produto 5.1 - ano 2'!E22+'produto 6.2 - ano 2'!E22</f>
        <v>0</v>
      </c>
      <c r="G12" s="98">
        <f t="shared" si="1"/>
        <v>0</v>
      </c>
      <c r="H12" s="98">
        <f>'produto 1.2 - ano 3'!D22+'produto 5.1 - ano 3'!D22+'produto 6.2 - ano 3'!D22+'produto 7.1 - ano 3'!D22</f>
        <v>0</v>
      </c>
      <c r="I12" s="98">
        <f>'produto 1.2 - ano 3'!E22+'produto 5.1 - ano 3'!E22+'produto 6.2 - ano 3'!E22+'produto 7.1 - ano 1'!E22</f>
        <v>0</v>
      </c>
      <c r="J12" s="98">
        <f t="shared" si="2"/>
        <v>0</v>
      </c>
      <c r="K12" s="98">
        <f t="shared" si="3"/>
        <v>0</v>
      </c>
      <c r="L12" s="98">
        <f t="shared" si="4"/>
        <v>0</v>
      </c>
      <c r="M12" s="98">
        <f t="shared" si="5"/>
        <v>0</v>
      </c>
      <c r="N12" s="98">
        <f t="shared" si="6"/>
        <v>0</v>
      </c>
    </row>
    <row r="13" spans="1:14" ht="12.75">
      <c r="A13" s="111">
        <v>45.13</v>
      </c>
      <c r="B13" s="98">
        <f>'produto 1.1 - ano 1'!D24+'produto 1.1 - ano 1'!D39+'produto 2.1 - ano 1'!D23+'produto 2.1 - ano 1'!D38+'produto 2.2 - ano 1'!D23+'produto 2.2 - ano 1'!D38+'produto 3.1 - ano 1'!D21+'produto 3.1 - ano 1'!D36+'produto 3.2 - ano 1'!D21+'produto 3.2 - ano 1'!D36+'produto 4.1 - ano 1'!D23+'produto 4.1 - ano 1'!D38+'produto 4.2 - ano 1'!D22+'produto 4.2 - ano 1'!D37+'produto 4.2 - ano 1'!D52+'produto 5.1 - ano 1'!D23+'produto 6.1 - ano 1'!D23+'produto 6.1 - ano 1'!D38+'produto 7.1 - ano 1'!D23</f>
        <v>0</v>
      </c>
      <c r="C13" s="98">
        <f>'produto 1.1 - ano 1'!E24+'produto 1.1 - ano 1'!E39+'produto 2.1 - ano 1'!E23+'produto 2.1 - ano 1'!E38+'produto 2.2 - ano 1'!E23+'produto 2.2 - ano 1'!E38+'produto 3.1 - ano 1'!E21+'produto 3.1 - ano 1'!E36+'produto 3.2 - ano 1'!E21+'produto 3.2 - ano 1'!E36+'produto 4.1 - ano 1'!E23+'produto 4.1 - ano 1'!E38+'produto 4.2 - ano 1'!E22+'produto 4.2 - ano 1'!E37+'produto 4.2 - ano 1'!E52+'produto 5.1 - ano 1'!E23+'produto 6.1 - ano 1'!E23+'produto 6.1 - ano 1'!E38+'produto 7.1 - ano 1'!E23</f>
        <v>0</v>
      </c>
      <c r="D13" s="98">
        <f t="shared" si="0"/>
        <v>0</v>
      </c>
      <c r="E13" s="98">
        <f>'produto 1.2 - ano 2'!D23+'produto 4.2 - ano 2'!D23+'produto 5.1 - ano 2'!D23+'produto 6.2 - ano 2'!D23</f>
        <v>0</v>
      </c>
      <c r="F13" s="98">
        <f>'produto 1.2 - ano 2'!E23+'produto 4.2 - ano 2'!E23+'produto 5.1 - ano 2'!E23+'produto 6.2 - ano 2'!E23</f>
        <v>0</v>
      </c>
      <c r="G13" s="98">
        <f t="shared" si="1"/>
        <v>0</v>
      </c>
      <c r="H13" s="98">
        <f>'produto 1.2 - ano 3'!D23+'produto 5.1 - ano 3'!D23+'produto 6.2 - ano 3'!D23+'produto 7.1 - ano 3'!D23</f>
        <v>0</v>
      </c>
      <c r="I13" s="98">
        <f>'produto 1.2 - ano 3'!E23+'produto 5.1 - ano 3'!E23+'produto 6.2 - ano 3'!E23+'produto 7.1 - ano 1'!E23</f>
        <v>0</v>
      </c>
      <c r="J13" s="98">
        <f t="shared" si="2"/>
        <v>0</v>
      </c>
      <c r="K13" s="98">
        <f t="shared" si="3"/>
        <v>0</v>
      </c>
      <c r="L13" s="98">
        <f t="shared" si="4"/>
        <v>0</v>
      </c>
      <c r="M13" s="98">
        <f t="shared" si="5"/>
        <v>0</v>
      </c>
      <c r="N13" s="98">
        <f t="shared" si="6"/>
        <v>0</v>
      </c>
    </row>
    <row r="14" spans="1:14" ht="12.75">
      <c r="A14" s="112">
        <v>53.01</v>
      </c>
      <c r="B14" s="98">
        <f>'produto 1.1 - ano 1'!D25+'produto 1.1 - ano 1'!D40+'produto 2.1 - ano 1'!D24+'produto 2.1 - ano 1'!D39+'produto 2.2 - ano 1'!D24+'produto 2.2 - ano 1'!D39+'produto 3.1 - ano 1'!D22+'produto 3.1 - ano 1'!D37+'produto 3.2 - ano 1'!D22+'produto 3.2 - ano 1'!D37+'produto 4.1 - ano 1'!D24+'produto 4.1 - ano 1'!D39+'produto 4.2 - ano 1'!D23+'produto 4.2 - ano 1'!D38+'produto 4.2 - ano 1'!D53+'produto 5.1 - ano 1'!D24+'produto 6.1 - ano 1'!D24+'produto 6.1 - ano 1'!D39+'produto 7.1 - ano 1'!D24</f>
        <v>0</v>
      </c>
      <c r="C14" s="98">
        <f>'produto 1.1 - ano 1'!E25+'produto 1.1 - ano 1'!E40+'produto 2.1 - ano 1'!E24+'produto 2.1 - ano 1'!E39+'produto 2.2 - ano 1'!E24+'produto 2.2 - ano 1'!E39+'produto 3.1 - ano 1'!E22+'produto 3.1 - ano 1'!E37+'produto 3.2 - ano 1'!E22+'produto 3.2 - ano 1'!E37+'produto 4.1 - ano 1'!E24+'produto 4.1 - ano 1'!E39+'produto 4.2 - ano 1'!E23+'produto 4.2 - ano 1'!E38+'produto 4.2 - ano 1'!E53+'produto 5.1 - ano 1'!E24+'produto 6.1 - ano 1'!E24+'produto 6.1 - ano 1'!E39+'produto 7.1 - ano 1'!E24</f>
        <v>0</v>
      </c>
      <c r="D14" s="98">
        <f t="shared" si="0"/>
        <v>0</v>
      </c>
      <c r="E14" s="98">
        <f>'produto 1.2 - ano 2'!D24+'produto 4.2 - ano 2'!D24+'produto 5.1 - ano 2'!D24+'produto 6.2 - ano 2'!D24</f>
        <v>0</v>
      </c>
      <c r="F14" s="98">
        <f>'produto 1.2 - ano 2'!E24+'produto 4.2 - ano 2'!E24+'produto 5.1 - ano 2'!E24+'produto 6.2 - ano 2'!E24</f>
        <v>0</v>
      </c>
      <c r="G14" s="98">
        <f t="shared" si="1"/>
        <v>0</v>
      </c>
      <c r="H14" s="98">
        <f>'produto 1.2 - ano 3'!D24+'produto 5.1 - ano 3'!D24+'produto 6.2 - ano 3'!D24+'produto 7.1 - ano 3'!D24</f>
        <v>5000</v>
      </c>
      <c r="I14" s="98">
        <f>'produto 1.2 - ano 3'!E24+'produto 5.1 - ano 3'!E24+'produto 6.2 - ano 3'!E24+'produto 7.1 - ano 1'!E24</f>
        <v>0</v>
      </c>
      <c r="J14" s="98">
        <f t="shared" si="2"/>
        <v>5000</v>
      </c>
      <c r="K14" s="98">
        <f t="shared" si="3"/>
        <v>5000</v>
      </c>
      <c r="L14" s="98">
        <f t="shared" si="4"/>
        <v>0</v>
      </c>
      <c r="M14" s="98">
        <f t="shared" si="5"/>
        <v>5000</v>
      </c>
      <c r="N14" s="98">
        <f t="shared" si="6"/>
        <v>5150</v>
      </c>
    </row>
    <row r="15" spans="1:14" ht="12.75">
      <c r="A15" s="112">
        <v>53.11</v>
      </c>
      <c r="B15" s="98">
        <f>'produto 1.1 - ano 1'!D26+'produto 1.1 - ano 1'!D41+'produto 2.1 - ano 1'!D25+'produto 2.1 - ano 1'!D40+'produto 2.2 - ano 1'!D25+'produto 2.2 - ano 1'!D40+'produto 3.1 - ano 1'!D23+'produto 3.1 - ano 1'!D38+'produto 3.2 - ano 1'!D23+'produto 3.2 - ano 1'!D38+'produto 4.1 - ano 1'!D25+'produto 4.1 - ano 1'!D40+'produto 4.2 - ano 1'!D24+'produto 4.2 - ano 1'!D39+'produto 4.2 - ano 1'!D54+'produto 5.1 - ano 1'!D25+'produto 6.1 - ano 1'!D25+'produto 6.1 - ano 1'!D40+'produto 7.1 - ano 1'!D25</f>
        <v>0</v>
      </c>
      <c r="C15" s="98">
        <f>'produto 1.1 - ano 1'!E26+'produto 1.1 - ano 1'!E41+'produto 2.1 - ano 1'!E25+'produto 2.1 - ano 1'!E40+'produto 2.2 - ano 1'!E25+'produto 2.2 - ano 1'!E40+'produto 3.1 - ano 1'!E23+'produto 3.1 - ano 1'!E38+'produto 3.2 - ano 1'!E23+'produto 3.2 - ano 1'!E38+'produto 4.1 - ano 1'!E25+'produto 4.1 - ano 1'!E40+'produto 4.2 - ano 1'!E24+'produto 4.2 - ano 1'!E39+'produto 4.2 - ano 1'!E54+'produto 5.1 - ano 1'!E25+'produto 6.1 - ano 1'!E25+'produto 6.1 - ano 1'!E40+'produto 7.1 - ano 1'!E25</f>
        <v>47849.8</v>
      </c>
      <c r="D15" s="98">
        <f t="shared" si="0"/>
        <v>47849.8</v>
      </c>
      <c r="E15" s="98">
        <f>'produto 1.2 - ano 2'!D25+'produto 4.2 - ano 2'!D25+'produto 5.1 - ano 2'!D25+'produto 6.2 - ano 2'!D25</f>
        <v>0</v>
      </c>
      <c r="F15" s="98">
        <f>'produto 1.2 - ano 2'!E25+'produto 4.2 - ano 2'!E25+'produto 5.1 - ano 2'!E25+'produto 6.2 - ano 2'!E25</f>
        <v>10692.84</v>
      </c>
      <c r="G15" s="98">
        <f t="shared" si="1"/>
        <v>10692.84</v>
      </c>
      <c r="H15" s="98">
        <f>'produto 1.2 - ano 3'!D25+'produto 5.1 - ano 3'!D25+'produto 6.2 - ano 3'!D25+'produto 7.1 - ano 3'!D25</f>
        <v>0</v>
      </c>
      <c r="I15" s="98">
        <f>'produto 1.2 - ano 3'!E25+'produto 5.1 - ano 3'!E25+'produto 6.2 - ano 3'!E25+'produto 7.1 - ano 1'!E25</f>
        <v>26768</v>
      </c>
      <c r="J15" s="98">
        <f t="shared" si="2"/>
        <v>26768</v>
      </c>
      <c r="K15" s="98">
        <f t="shared" si="3"/>
        <v>0</v>
      </c>
      <c r="L15" s="98">
        <f t="shared" si="4"/>
        <v>85310.64</v>
      </c>
      <c r="M15" s="108">
        <f t="shared" si="5"/>
        <v>85310.64</v>
      </c>
      <c r="N15" s="98">
        <f t="shared" si="6"/>
        <v>87869.9592</v>
      </c>
    </row>
    <row r="16" spans="1:14" ht="12.75">
      <c r="A16" s="113" t="s">
        <v>153</v>
      </c>
      <c r="B16" s="98">
        <f>'produto 1.1 - ano 1'!D27+'produto 1.1 - ano 1'!D42+'produto 2.1 - ano 1'!D26+'produto 2.1 - ano 1'!D41+'produto 2.2 - ano 1'!D26+'produto 2.2 - ano 1'!D41+'produto 3.1 - ano 1'!D24+'produto 3.1 - ano 1'!D39+'produto 3.2 - ano 1'!D24+'produto 3.2 - ano 1'!D39+'produto 4.1 - ano 1'!D26+'produto 4.1 - ano 1'!D41+'produto 4.2 - ano 1'!D25+'produto 4.2 - ano 1'!D40+'produto 4.2 - ano 1'!D55+'produto 5.1 - ano 1'!D26+'produto 6.1 - ano 1'!D26+'produto 6.1 - ano 1'!D41+'produto 7.1 - ano 1'!D26</f>
        <v>1095267.4400000002</v>
      </c>
      <c r="C16" s="98">
        <f>'produto 1.1 - ano 1'!E27+'produto 1.1 - ano 1'!E42+'produto 2.1 - ano 1'!E26+'produto 2.1 - ano 1'!E41+'produto 2.2 - ano 1'!E26+'produto 2.2 - ano 1'!E41+'produto 3.1 - ano 1'!E24+'produto 3.1 - ano 1'!E39+'produto 3.2 - ano 1'!E24+'produto 3.2 - ano 1'!E39+'produto 3.2 - ano 1'!E39+'produto 4.1 - ano 1'!E26+'produto 4.1 - ano 1'!E41+'produto 4.2 - ano 1'!E25+'produto 4.2 - ano 1'!E40+'produto 4.2 - ano 1'!E55+'produto 5.1 - ano 1'!E26+'produto 6.1 - ano 1'!E26+'produto 6.1 - ano 1'!E41+'produto 7.1 - ano 1'!E26</f>
        <v>1244943.78</v>
      </c>
      <c r="D16" s="98">
        <f t="shared" si="0"/>
        <v>2340211.22</v>
      </c>
      <c r="E16" s="98">
        <f>'produto 1.2 - ano 2'!D26+'produto 4.2 - ano 2'!D26+'produto 5.1 - ano 2'!D26+'produto 6.2 - ano 2'!D26</f>
        <v>528556</v>
      </c>
      <c r="F16" s="98">
        <f>'produto 1.2 - ano 2'!E26+'produto 4.2 - ano 2'!E26+'produto 5.1 - ano 2'!E26+'produto 6.2 - ano 2'!E26</f>
        <v>245492.84</v>
      </c>
      <c r="G16" s="98">
        <f t="shared" si="1"/>
        <v>774048.84</v>
      </c>
      <c r="H16" s="98">
        <f>'produto 1.2 - ano 3'!D26+'produto 5.1 - ano 3'!D26+'produto 6.2 - ano 3'!D26+'produto 7.1 - ano 3'!D26</f>
        <v>376176.56</v>
      </c>
      <c r="I16" s="98">
        <f>'produto 1.2 - ano 3'!E26+'produto 5.1 - ano 3'!E26+'produto 6.2 - ano 3'!E26+'produto 7.1 - ano 1'!E26</f>
        <v>265568</v>
      </c>
      <c r="J16" s="98">
        <f t="shared" si="2"/>
        <v>641744.56</v>
      </c>
      <c r="K16" s="98">
        <f t="shared" si="3"/>
        <v>2000000.0000000002</v>
      </c>
      <c r="L16" s="98">
        <f>SUM(L2:L15)</f>
        <v>1715912.6199999999</v>
      </c>
      <c r="M16" s="98">
        <f>SUM(K16:L16)</f>
        <v>3715912.62</v>
      </c>
      <c r="N16" s="98">
        <f t="shared" si="6"/>
        <v>3827389.9986</v>
      </c>
    </row>
    <row r="17" ht="12.75">
      <c r="H17" s="100"/>
    </row>
    <row r="18" spans="12:13" ht="12.75">
      <c r="L18" s="99" t="s">
        <v>156</v>
      </c>
      <c r="M18" s="100">
        <f>M16*0.03</f>
        <v>111477.3786</v>
      </c>
    </row>
    <row r="20" spans="12:13" ht="24">
      <c r="L20" s="101" t="s">
        <v>157</v>
      </c>
      <c r="M20" s="102">
        <f>SUM(M16+M18)</f>
        <v>3827389.9986</v>
      </c>
    </row>
  </sheetData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S25" sqref="H25:S25"/>
    </sheetView>
  </sheetViews>
  <sheetFormatPr defaultColWidth="9.140625" defaultRowHeight="12.75"/>
  <cols>
    <col min="1" max="1" width="25.00390625" style="0" customWidth="1"/>
    <col min="2" max="2" width="16.8515625" style="0" customWidth="1"/>
    <col min="3" max="3" width="13.8515625" style="0" customWidth="1"/>
    <col min="4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2.75">
      <c r="A5" s="223" t="str">
        <f>PRRF!C24</f>
        <v>1.2 Produto - Proposta de consolidação das normas da CVM, a partir da atualização normativa em curso, apresentada até Fevereiro 2006.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2.75">
      <c r="A6" s="218" t="str">
        <f>PRRF!D24</f>
        <v>Ano 2 (2005) - Apresentação de relatório preliminar, contendo análise das normas CVM atualizadas.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188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222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107</v>
      </c>
      <c r="B12" s="169" t="str">
        <f>PRRF!E24</f>
        <v>contratação pessoa jurídica; miscelânia</v>
      </c>
      <c r="C12" s="6">
        <v>15.01</v>
      </c>
      <c r="D12" s="46">
        <v>0</v>
      </c>
      <c r="E12" s="46">
        <v>0</v>
      </c>
      <c r="F12" s="46">
        <v>0</v>
      </c>
      <c r="G12" s="46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4"/>
      <c r="S12" s="44"/>
    </row>
    <row r="13" spans="1:19" ht="12.75">
      <c r="A13" s="202"/>
      <c r="B13" s="169"/>
      <c r="C13" s="6">
        <v>15.11</v>
      </c>
      <c r="D13" s="46">
        <v>0</v>
      </c>
      <c r="E13" s="46">
        <v>0</v>
      </c>
      <c r="F13" s="46">
        <v>0</v>
      </c>
      <c r="G13" s="50">
        <f>SUM(D13:F13)</f>
        <v>0</v>
      </c>
      <c r="H13" s="77"/>
      <c r="I13" s="7"/>
      <c r="J13" s="7"/>
      <c r="K13" s="7"/>
      <c r="L13" s="7"/>
      <c r="M13" s="7"/>
      <c r="N13" s="7"/>
      <c r="O13" s="7"/>
      <c r="P13" s="7"/>
      <c r="Q13" s="7"/>
      <c r="R13" s="44"/>
      <c r="S13" s="44"/>
    </row>
    <row r="14" spans="1:19" ht="12.75">
      <c r="A14" s="220"/>
      <c r="B14" s="169"/>
      <c r="C14" s="6">
        <v>17.01</v>
      </c>
      <c r="D14" s="46">
        <v>0</v>
      </c>
      <c r="E14" s="46">
        <v>0</v>
      </c>
      <c r="F14" s="46">
        <v>0</v>
      </c>
      <c r="G14" s="50">
        <v>0</v>
      </c>
      <c r="H14" s="29"/>
      <c r="I14" s="7"/>
      <c r="J14" s="7"/>
      <c r="K14" s="7"/>
      <c r="L14" s="7"/>
      <c r="M14" s="7"/>
      <c r="N14" s="7"/>
      <c r="O14" s="7"/>
      <c r="P14" s="7"/>
      <c r="Q14" s="7"/>
      <c r="R14" s="44"/>
      <c r="S14" s="44"/>
    </row>
    <row r="15" spans="1:19" ht="12.75">
      <c r="A15" s="220"/>
      <c r="B15" s="169"/>
      <c r="C15" s="6">
        <v>17.11</v>
      </c>
      <c r="D15" s="46">
        <v>0</v>
      </c>
      <c r="E15" s="46">
        <v>0</v>
      </c>
      <c r="F15" s="46">
        <v>0</v>
      </c>
      <c r="G15" s="50">
        <v>0</v>
      </c>
      <c r="H15" s="29"/>
      <c r="I15" s="7"/>
      <c r="J15" s="7"/>
      <c r="K15" s="7"/>
      <c r="L15" s="7"/>
      <c r="M15" s="7"/>
      <c r="N15" s="7"/>
      <c r="O15" s="7"/>
      <c r="P15" s="7"/>
      <c r="Q15" s="7"/>
      <c r="R15" s="44"/>
      <c r="S15" s="44"/>
    </row>
    <row r="16" spans="1:19" ht="12.75">
      <c r="A16" s="220"/>
      <c r="B16" s="214"/>
      <c r="C16" s="6">
        <v>21.01</v>
      </c>
      <c r="D16" s="46">
        <v>0</v>
      </c>
      <c r="E16" s="46">
        <v>0</v>
      </c>
      <c r="F16" s="46">
        <v>0</v>
      </c>
      <c r="G16" s="46">
        <f>SUM(D16:F16)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44"/>
      <c r="S16" s="44"/>
    </row>
    <row r="17" spans="1:19" ht="12.75">
      <c r="A17" s="220"/>
      <c r="B17" s="214"/>
      <c r="C17" s="6">
        <v>21.11</v>
      </c>
      <c r="D17" s="46">
        <v>0</v>
      </c>
      <c r="E17" s="46">
        <v>84000</v>
      </c>
      <c r="F17" s="46">
        <v>0</v>
      </c>
      <c r="G17" s="46">
        <f>SUM(D17:F17)</f>
        <v>84000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12.75">
      <c r="A18" s="220"/>
      <c r="B18" s="214"/>
      <c r="C18" s="6">
        <v>45.01</v>
      </c>
      <c r="D18" s="46">
        <v>0</v>
      </c>
      <c r="E18" s="46">
        <v>0</v>
      </c>
      <c r="F18" s="46">
        <v>0</v>
      </c>
      <c r="G18" s="46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44"/>
      <c r="S18" s="44"/>
    </row>
    <row r="19" spans="1:19" ht="12.75">
      <c r="A19" s="220"/>
      <c r="B19" s="214"/>
      <c r="C19" s="6">
        <v>45.11</v>
      </c>
      <c r="D19" s="46">
        <v>0</v>
      </c>
      <c r="E19" s="46">
        <v>0</v>
      </c>
      <c r="F19" s="46">
        <v>0</v>
      </c>
      <c r="G19" s="46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0"/>
      <c r="B20" s="214"/>
      <c r="C20" s="6">
        <v>45.02</v>
      </c>
      <c r="D20" s="46">
        <v>0</v>
      </c>
      <c r="E20" s="46">
        <v>0</v>
      </c>
      <c r="F20" s="46">
        <v>0</v>
      </c>
      <c r="G20" s="46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0"/>
      <c r="B21" s="214"/>
      <c r="C21" s="6">
        <v>45.12</v>
      </c>
      <c r="D21" s="46">
        <v>0</v>
      </c>
      <c r="E21" s="46">
        <v>0</v>
      </c>
      <c r="F21" s="46">
        <v>0</v>
      </c>
      <c r="G21" s="46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0"/>
      <c r="B22" s="214"/>
      <c r="C22" s="6">
        <v>45.03</v>
      </c>
      <c r="D22" s="46">
        <v>0</v>
      </c>
      <c r="E22" s="46">
        <v>0</v>
      </c>
      <c r="F22" s="46">
        <v>0</v>
      </c>
      <c r="G22" s="46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0"/>
      <c r="B23" s="214"/>
      <c r="C23" s="6">
        <v>45.13</v>
      </c>
      <c r="D23" s="46">
        <v>0</v>
      </c>
      <c r="E23" s="46">
        <v>0</v>
      </c>
      <c r="F23" s="46">
        <v>0</v>
      </c>
      <c r="G23" s="46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 customHeight="1">
      <c r="A24" s="220"/>
      <c r="B24" s="214"/>
      <c r="C24" s="51">
        <v>53.01</v>
      </c>
      <c r="D24" s="42">
        <v>0</v>
      </c>
      <c r="E24" s="42">
        <v>0</v>
      </c>
      <c r="F24" s="42">
        <v>0</v>
      </c>
      <c r="G24" s="42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 customHeight="1">
      <c r="A25" s="220"/>
      <c r="B25" s="214"/>
      <c r="C25" s="51">
        <v>53.11</v>
      </c>
      <c r="D25" s="42">
        <v>0</v>
      </c>
      <c r="E25" s="42">
        <v>4000</v>
      </c>
      <c r="F25" s="42">
        <v>0</v>
      </c>
      <c r="G25" s="42">
        <f>SUM(D25:F25)</f>
        <v>4000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5" customHeight="1">
      <c r="A26" s="221"/>
      <c r="B26" s="215"/>
      <c r="C26" s="23" t="s">
        <v>6</v>
      </c>
      <c r="D26" s="41">
        <f>SUM(D12:D25)</f>
        <v>0</v>
      </c>
      <c r="E26" s="41">
        <f>SUM(E12:E25)</f>
        <v>88000</v>
      </c>
      <c r="F26" s="41">
        <f>SUM(F12:F25)</f>
        <v>0</v>
      </c>
      <c r="G26" s="41">
        <f>SUM(G12:G25)</f>
        <v>88000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190</v>
      </c>
      <c r="B27" s="22"/>
      <c r="C27" s="22"/>
      <c r="D27" s="52">
        <f>SUM(D26)</f>
        <v>0</v>
      </c>
      <c r="E27" s="52">
        <f>SUM(E26)</f>
        <v>88000</v>
      </c>
      <c r="F27" s="52">
        <f>SUM(F26)</f>
        <v>0</v>
      </c>
      <c r="G27" s="52">
        <f>SUM(D27:F27)</f>
        <v>88000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5:S5"/>
    <mergeCell ref="A2:S2"/>
    <mergeCell ref="A6:S6"/>
    <mergeCell ref="A8:G8"/>
    <mergeCell ref="A12:A26"/>
    <mergeCell ref="B12:B26"/>
    <mergeCell ref="C10:C11"/>
    <mergeCell ref="H10:S10"/>
    <mergeCell ref="A10:A11"/>
    <mergeCell ref="B10:B11"/>
    <mergeCell ref="D10:G10"/>
  </mergeCells>
  <printOptions horizontalCentered="1"/>
  <pageMargins left="0.5" right="0.5" top="0.5" bottom="0.5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I25" sqref="H25:I25"/>
    </sheetView>
  </sheetViews>
  <sheetFormatPr defaultColWidth="9.140625" defaultRowHeight="12.75"/>
  <cols>
    <col min="1" max="1" width="23.8515625" style="0" customWidth="1"/>
    <col min="2" max="2" width="16.00390625" style="0" customWidth="1"/>
    <col min="3" max="3" width="14.00390625" style="0" customWidth="1"/>
    <col min="4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2.75">
      <c r="A5" s="223" t="str">
        <f>PRRF!C24</f>
        <v>1.2 Produto - Proposta de consolidação das normas da CVM, a partir da atualização normativa em curso, apresentada até Fevereiro 2006.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2.75">
      <c r="A6" s="218" t="str">
        <f>PRRF!D30</f>
        <v>Ano 3 (2006) - Apresentação de relatório final, contendo a consolidação das normas CVM atualizadas.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189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108</v>
      </c>
      <c r="B12" s="169" t="str">
        <f>PRRF!E30</f>
        <v>contratação pessoa jurídica; miscelânia</v>
      </c>
      <c r="C12" s="6">
        <v>15.01</v>
      </c>
      <c r="D12" s="46">
        <v>0</v>
      </c>
      <c r="E12" s="46">
        <v>0</v>
      </c>
      <c r="F12" s="46">
        <v>0</v>
      </c>
      <c r="G12" s="46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6">
        <v>0</v>
      </c>
      <c r="E13" s="46">
        <v>0</v>
      </c>
      <c r="F13" s="46">
        <v>0</v>
      </c>
      <c r="G13" s="46">
        <f>SUM(D13:F13)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6">
        <v>0</v>
      </c>
      <c r="E14" s="46">
        <v>0</v>
      </c>
      <c r="F14" s="46">
        <v>0</v>
      </c>
      <c r="G14" s="46">
        <v>0</v>
      </c>
      <c r="H14" s="44"/>
      <c r="I14" s="44"/>
      <c r="J14" s="44"/>
      <c r="K14" s="44"/>
      <c r="L14" s="44"/>
      <c r="M14" s="7"/>
      <c r="N14" s="7"/>
      <c r="O14" s="7"/>
      <c r="P14" s="7"/>
      <c r="Q14" s="7"/>
      <c r="R14" s="7"/>
      <c r="S14" s="7"/>
    </row>
    <row r="15" spans="1:19" ht="12.75">
      <c r="A15" s="224"/>
      <c r="B15" s="169"/>
      <c r="C15" s="6">
        <v>17.11</v>
      </c>
      <c r="D15" s="46">
        <v>0</v>
      </c>
      <c r="E15" s="46">
        <v>0</v>
      </c>
      <c r="F15" s="46">
        <v>0</v>
      </c>
      <c r="G15" s="46">
        <f>SUM(D15:F15)</f>
        <v>0</v>
      </c>
      <c r="H15" s="44"/>
      <c r="I15" s="44"/>
      <c r="J15" s="44"/>
      <c r="K15" s="44"/>
      <c r="L15" s="44"/>
      <c r="M15" s="7"/>
      <c r="N15" s="7"/>
      <c r="O15" s="7"/>
      <c r="P15" s="7"/>
      <c r="Q15" s="7"/>
      <c r="R15" s="7"/>
      <c r="S15" s="7"/>
    </row>
    <row r="16" spans="1:19" ht="12.75">
      <c r="A16" s="224"/>
      <c r="B16" s="214"/>
      <c r="C16" s="6">
        <v>21.01</v>
      </c>
      <c r="D16" s="46">
        <v>7106</v>
      </c>
      <c r="E16" s="46">
        <v>0</v>
      </c>
      <c r="F16" s="46">
        <v>0</v>
      </c>
      <c r="G16" s="46">
        <f>SUM(D16:F16)</f>
        <v>7106</v>
      </c>
      <c r="H16" s="105"/>
      <c r="I16" s="105"/>
      <c r="J16" s="44"/>
      <c r="K16" s="44"/>
      <c r="L16" s="44"/>
      <c r="M16" s="7"/>
      <c r="N16" s="7"/>
      <c r="O16" s="7"/>
      <c r="P16" s="7"/>
      <c r="Q16" s="7"/>
      <c r="R16" s="7"/>
      <c r="S16" s="7"/>
    </row>
    <row r="17" spans="1:19" ht="12.75">
      <c r="A17" s="224"/>
      <c r="B17" s="214"/>
      <c r="C17" s="80">
        <v>21.11</v>
      </c>
      <c r="D17" s="46">
        <v>0</v>
      </c>
      <c r="E17" s="46">
        <v>88000</v>
      </c>
      <c r="F17" s="46">
        <v>0</v>
      </c>
      <c r="G17" s="46">
        <f>SUM(D17:F17)</f>
        <v>88000</v>
      </c>
      <c r="H17" s="105"/>
      <c r="I17" s="105"/>
      <c r="J17" s="44"/>
      <c r="K17" s="44"/>
      <c r="L17" s="44"/>
      <c r="M17" s="7"/>
      <c r="N17" s="7"/>
      <c r="O17" s="7"/>
      <c r="P17" s="7"/>
      <c r="Q17" s="7"/>
      <c r="R17" s="7"/>
      <c r="S17" s="7"/>
    </row>
    <row r="18" spans="1:19" ht="12.75">
      <c r="A18" s="224"/>
      <c r="B18" s="214"/>
      <c r="C18" s="6">
        <v>45.01</v>
      </c>
      <c r="D18" s="46">
        <v>0</v>
      </c>
      <c r="E18" s="46">
        <v>0</v>
      </c>
      <c r="F18" s="46">
        <v>0</v>
      </c>
      <c r="G18" s="46">
        <v>0</v>
      </c>
      <c r="H18" s="44"/>
      <c r="I18" s="44"/>
      <c r="J18" s="44"/>
      <c r="K18" s="44"/>
      <c r="L18" s="44"/>
      <c r="M18" s="7"/>
      <c r="N18" s="7"/>
      <c r="O18" s="7"/>
      <c r="P18" s="7"/>
      <c r="Q18" s="7"/>
      <c r="R18" s="7"/>
      <c r="S18" s="7"/>
    </row>
    <row r="19" spans="1:19" ht="12.75">
      <c r="A19" s="224"/>
      <c r="B19" s="214"/>
      <c r="C19" s="6">
        <v>45.11</v>
      </c>
      <c r="D19" s="46">
        <v>0</v>
      </c>
      <c r="E19" s="46">
        <v>0</v>
      </c>
      <c r="F19" s="46">
        <v>0</v>
      </c>
      <c r="G19" s="46">
        <v>0</v>
      </c>
      <c r="H19" s="44"/>
      <c r="I19" s="44"/>
      <c r="J19" s="44"/>
      <c r="K19" s="44"/>
      <c r="L19" s="44"/>
      <c r="M19" s="7"/>
      <c r="N19" s="7"/>
      <c r="O19" s="7"/>
      <c r="P19" s="7"/>
      <c r="Q19" s="7"/>
      <c r="R19" s="7"/>
      <c r="S19" s="7"/>
    </row>
    <row r="20" spans="1:19" ht="12.75">
      <c r="A20" s="224"/>
      <c r="B20" s="214"/>
      <c r="C20" s="6">
        <v>45.02</v>
      </c>
      <c r="D20" s="46">
        <v>0</v>
      </c>
      <c r="E20" s="46">
        <v>0</v>
      </c>
      <c r="F20" s="46">
        <v>0</v>
      </c>
      <c r="G20" s="46">
        <v>0</v>
      </c>
      <c r="H20" s="44"/>
      <c r="I20" s="44"/>
      <c r="J20" s="44"/>
      <c r="K20" s="44"/>
      <c r="L20" s="44"/>
      <c r="M20" s="7"/>
      <c r="N20" s="7"/>
      <c r="O20" s="7"/>
      <c r="P20" s="7"/>
      <c r="Q20" s="7"/>
      <c r="R20" s="7"/>
      <c r="S20" s="7"/>
    </row>
    <row r="21" spans="1:19" ht="12.75">
      <c r="A21" s="224"/>
      <c r="B21" s="214"/>
      <c r="C21" s="6">
        <v>45.12</v>
      </c>
      <c r="D21" s="46">
        <v>0</v>
      </c>
      <c r="E21" s="46">
        <v>0</v>
      </c>
      <c r="F21" s="46">
        <v>0</v>
      </c>
      <c r="G21" s="46">
        <f>SUM(D21:F21)</f>
        <v>0</v>
      </c>
      <c r="H21" s="44"/>
      <c r="I21" s="44"/>
      <c r="J21" s="44"/>
      <c r="K21" s="44"/>
      <c r="L21" s="44"/>
      <c r="M21" s="7"/>
      <c r="N21" s="7"/>
      <c r="O21" s="7"/>
      <c r="P21" s="7"/>
      <c r="Q21" s="7"/>
      <c r="R21" s="7"/>
      <c r="S21" s="7"/>
    </row>
    <row r="22" spans="1:19" ht="12.75">
      <c r="A22" s="224"/>
      <c r="B22" s="214"/>
      <c r="C22" s="6">
        <v>45.03</v>
      </c>
      <c r="D22" s="46">
        <v>0</v>
      </c>
      <c r="E22" s="46">
        <v>0</v>
      </c>
      <c r="F22" s="46">
        <v>0</v>
      </c>
      <c r="G22" s="46">
        <f>SUM(D22:F22)</f>
        <v>0</v>
      </c>
      <c r="H22" s="44"/>
      <c r="I22" s="44"/>
      <c r="J22" s="44"/>
      <c r="K22" s="44"/>
      <c r="L22" s="44"/>
      <c r="M22" s="7"/>
      <c r="N22" s="7"/>
      <c r="O22" s="7"/>
      <c r="P22" s="7"/>
      <c r="Q22" s="7"/>
      <c r="R22" s="7"/>
      <c r="S22" s="7"/>
    </row>
    <row r="23" spans="1:19" ht="12.75">
      <c r="A23" s="224"/>
      <c r="B23" s="214"/>
      <c r="C23" s="6">
        <v>45.13</v>
      </c>
      <c r="D23" s="46">
        <v>0</v>
      </c>
      <c r="E23" s="46">
        <v>0</v>
      </c>
      <c r="F23" s="46">
        <v>0</v>
      </c>
      <c r="G23" s="46">
        <f>SUM(D23:F23)</f>
        <v>0</v>
      </c>
      <c r="H23" s="44"/>
      <c r="I23" s="44"/>
      <c r="J23" s="44"/>
      <c r="K23" s="44"/>
      <c r="L23" s="44"/>
      <c r="M23" s="7"/>
      <c r="N23" s="7"/>
      <c r="O23" s="7"/>
      <c r="P23" s="7"/>
      <c r="Q23" s="7"/>
      <c r="R23" s="7"/>
      <c r="S23" s="7"/>
    </row>
    <row r="24" spans="1:19" ht="14.25" customHeight="1">
      <c r="A24" s="224"/>
      <c r="B24" s="214"/>
      <c r="C24" s="6">
        <v>53.01</v>
      </c>
      <c r="D24" s="46">
        <v>0</v>
      </c>
      <c r="E24" s="46">
        <v>0</v>
      </c>
      <c r="F24" s="46">
        <v>0</v>
      </c>
      <c r="G24" s="46">
        <v>0</v>
      </c>
      <c r="H24" s="44"/>
      <c r="I24" s="44"/>
      <c r="J24" s="44"/>
      <c r="K24" s="44"/>
      <c r="L24" s="44"/>
      <c r="M24" s="7"/>
      <c r="N24" s="7"/>
      <c r="O24" s="7"/>
      <c r="P24" s="7"/>
      <c r="Q24" s="7"/>
      <c r="R24" s="7"/>
      <c r="S24" s="7"/>
    </row>
    <row r="25" spans="1:19" ht="14.25" customHeight="1">
      <c r="A25" s="224"/>
      <c r="B25" s="214"/>
      <c r="C25" s="6">
        <v>53.11</v>
      </c>
      <c r="D25" s="46">
        <v>0</v>
      </c>
      <c r="E25" s="46">
        <v>6692</v>
      </c>
      <c r="F25" s="46">
        <v>0</v>
      </c>
      <c r="G25" s="46">
        <f>SUM(D25:F25)</f>
        <v>6692</v>
      </c>
      <c r="H25" s="105"/>
      <c r="I25" s="105"/>
      <c r="J25" s="44"/>
      <c r="K25" s="44"/>
      <c r="L25" s="44"/>
      <c r="M25" s="7"/>
      <c r="N25" s="7"/>
      <c r="O25" s="7"/>
      <c r="P25" s="7"/>
      <c r="Q25" s="7"/>
      <c r="R25" s="7"/>
      <c r="S25" s="7"/>
    </row>
    <row r="26" spans="1:19" ht="12.75">
      <c r="A26" s="225"/>
      <c r="B26" s="215"/>
      <c r="C26" s="23" t="s">
        <v>6</v>
      </c>
      <c r="D26" s="45">
        <f>SUM(D12:D25)</f>
        <v>7106</v>
      </c>
      <c r="E26" s="45">
        <f>SUM(E12:E25)</f>
        <v>94692</v>
      </c>
      <c r="F26" s="45">
        <f>SUM(F12:F25)</f>
        <v>0</v>
      </c>
      <c r="G26" s="45">
        <f>SUM(G12:G25)</f>
        <v>101798</v>
      </c>
      <c r="H26" s="44"/>
      <c r="I26" s="44"/>
      <c r="J26" s="44"/>
      <c r="K26" s="44"/>
      <c r="L26" s="44"/>
      <c r="M26" s="7"/>
      <c r="N26" s="7"/>
      <c r="O26" s="7"/>
      <c r="P26" s="7"/>
      <c r="Q26" s="7"/>
      <c r="R26" s="7"/>
      <c r="S26" s="7"/>
    </row>
    <row r="27" spans="1:19" ht="13.5" thickBot="1">
      <c r="A27" s="21" t="s">
        <v>92</v>
      </c>
      <c r="B27" s="22"/>
      <c r="C27" s="22"/>
      <c r="D27" s="52">
        <f>SUM(D26)</f>
        <v>7106</v>
      </c>
      <c r="E27" s="52">
        <f>SUM(E26)</f>
        <v>94692</v>
      </c>
      <c r="F27" s="52">
        <f>SUM(F26)</f>
        <v>0</v>
      </c>
      <c r="G27" s="52">
        <f>SUM(D27:F27)</f>
        <v>101798</v>
      </c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</sheetData>
  <mergeCells count="11">
    <mergeCell ref="A12:A26"/>
    <mergeCell ref="B12:B26"/>
    <mergeCell ref="C10:C11"/>
    <mergeCell ref="H10:S10"/>
    <mergeCell ref="A10:A11"/>
    <mergeCell ref="B10:B11"/>
    <mergeCell ref="D10:G10"/>
    <mergeCell ref="A5:S5"/>
    <mergeCell ref="A2:S2"/>
    <mergeCell ref="A6:S6"/>
    <mergeCell ref="A8:G8"/>
  </mergeCells>
  <printOptions horizontalCentered="1"/>
  <pageMargins left="0.5" right="0.5" top="0.5" bottom="0.5" header="0.5" footer="0.5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 topLeftCell="A1">
      <selection activeCell="C32" sqref="A32:IV32"/>
    </sheetView>
  </sheetViews>
  <sheetFormatPr defaultColWidth="9.140625" defaultRowHeight="12.75"/>
  <cols>
    <col min="1" max="1" width="21.00390625" style="0" customWidth="1"/>
    <col min="2" max="2" width="17.140625" style="0" customWidth="1"/>
    <col min="3" max="3" width="14.28125" style="0" customWidth="1"/>
    <col min="4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25.5" customHeight="1">
      <c r="A5" s="226" t="str">
        <f>PRRF!C38</f>
        <v>2.1 Produto -  Análise comparativa das legislações sobre os mercados de valores mobiliários dos países do Mercosul e Chile, no âmbito das decisões do Conselho do Mercado Comum do Mercosul que forem aplicáveis, realizada até Julho 2004.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25.5" customHeight="1">
      <c r="A6" s="227" t="str">
        <f>PRRF!D44</f>
        <v>Ano 1 (2004) - Apresentação de relatório final contendo análise comparativa das legislações sobre os mercados de valores mobiliários dos países do Mercosul e Chile, no âmbito das decisões do Conselho do Mercado Comum do Mercosul que forem aplicáveis.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109</v>
      </c>
      <c r="B12" s="169" t="str">
        <f>PRRF!E38</f>
        <v>contratação pessoa jurídica</v>
      </c>
      <c r="C12" s="6">
        <v>15.01</v>
      </c>
      <c r="D12" s="42">
        <v>0</v>
      </c>
      <c r="E12" s="42">
        <v>0</v>
      </c>
      <c r="F12" s="42">
        <v>0</v>
      </c>
      <c r="G12" s="42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0</v>
      </c>
      <c r="F13" s="42">
        <v>0</v>
      </c>
      <c r="G13" s="42">
        <f>SUM(D13:F13)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/>
      <c r="B14" s="169"/>
      <c r="C14" s="6">
        <v>17.01</v>
      </c>
      <c r="D14" s="42">
        <v>0</v>
      </c>
      <c r="E14" s="42">
        <v>0</v>
      </c>
      <c r="F14" s="42">
        <v>0</v>
      </c>
      <c r="G14" s="42">
        <f>SUM(D14:E14)</f>
        <v>0</v>
      </c>
      <c r="H14" s="7"/>
      <c r="I14" s="7"/>
      <c r="J14" s="7"/>
      <c r="K14" s="7"/>
      <c r="L14" s="44"/>
      <c r="M14" s="44"/>
      <c r="N14" s="44"/>
      <c r="O14" s="44"/>
      <c r="P14" s="44"/>
      <c r="Q14" s="44"/>
      <c r="R14" s="44"/>
      <c r="S14" s="44"/>
    </row>
    <row r="15" spans="1:19" ht="12.75">
      <c r="A15" s="224"/>
      <c r="B15" s="169"/>
      <c r="C15" s="6">
        <v>17.11</v>
      </c>
      <c r="D15" s="42">
        <v>0</v>
      </c>
      <c r="E15" s="42">
        <v>0</v>
      </c>
      <c r="F15" s="42">
        <v>0</v>
      </c>
      <c r="G15" s="42">
        <f>SUM(D15:F15)</f>
        <v>0</v>
      </c>
      <c r="H15" s="7"/>
      <c r="I15" s="7"/>
      <c r="J15" s="7"/>
      <c r="K15" s="7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224"/>
      <c r="B16" s="214"/>
      <c r="C16" s="6">
        <v>21.01</v>
      </c>
      <c r="D16" s="42">
        <v>11000</v>
      </c>
      <c r="E16" s="42">
        <v>0</v>
      </c>
      <c r="F16" s="42">
        <v>0</v>
      </c>
      <c r="G16" s="42">
        <f>SUM(D16:F16)</f>
        <v>11000</v>
      </c>
      <c r="H16" s="7"/>
      <c r="I16" s="7"/>
      <c r="J16" s="7"/>
      <c r="K16" s="7"/>
      <c r="L16" s="44"/>
      <c r="M16" s="44"/>
      <c r="N16" s="44"/>
      <c r="O16" s="105"/>
      <c r="P16" s="105"/>
      <c r="Q16" s="105"/>
      <c r="R16" s="105"/>
      <c r="S16" s="105"/>
    </row>
    <row r="17" spans="1:19" ht="12.75">
      <c r="A17" s="224"/>
      <c r="B17" s="214"/>
      <c r="C17" s="6">
        <v>21.11</v>
      </c>
      <c r="D17" s="42">
        <v>0</v>
      </c>
      <c r="E17" s="42">
        <v>11000</v>
      </c>
      <c r="F17" s="42">
        <v>0</v>
      </c>
      <c r="G17" s="42">
        <f>SUM(D17:F17)</f>
        <v>11000</v>
      </c>
      <c r="H17" s="7"/>
      <c r="I17" s="7"/>
      <c r="J17" s="7"/>
      <c r="K17" s="7"/>
      <c r="L17" s="44"/>
      <c r="M17" s="44"/>
      <c r="N17" s="44"/>
      <c r="O17" s="105"/>
      <c r="P17" s="105"/>
      <c r="Q17" s="105"/>
      <c r="R17" s="105"/>
      <c r="S17" s="105"/>
    </row>
    <row r="18" spans="1:19" ht="12.75">
      <c r="A18" s="224"/>
      <c r="B18" s="214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214"/>
      <c r="C19" s="6">
        <v>45.11</v>
      </c>
      <c r="D19" s="42">
        <v>0</v>
      </c>
      <c r="E19" s="42">
        <v>0</v>
      </c>
      <c r="F19" s="42">
        <v>0</v>
      </c>
      <c r="G19" s="42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214"/>
      <c r="C20" s="6">
        <v>45.02</v>
      </c>
      <c r="D20" s="42">
        <v>0</v>
      </c>
      <c r="E20" s="42">
        <v>0</v>
      </c>
      <c r="F20" s="42">
        <v>0</v>
      </c>
      <c r="G20" s="42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214"/>
      <c r="C21" s="6">
        <v>45.12</v>
      </c>
      <c r="D21" s="42">
        <v>0</v>
      </c>
      <c r="E21" s="42">
        <v>0</v>
      </c>
      <c r="F21" s="42">
        <v>0</v>
      </c>
      <c r="G21" s="42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214"/>
      <c r="C22" s="6">
        <v>45.03</v>
      </c>
      <c r="D22" s="42">
        <v>0</v>
      </c>
      <c r="E22" s="42">
        <v>0</v>
      </c>
      <c r="F22" s="42">
        <v>0</v>
      </c>
      <c r="G22" s="42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214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.75" customHeight="1">
      <c r="A24" s="224"/>
      <c r="B24" s="214"/>
      <c r="C24" s="51">
        <v>53.01</v>
      </c>
      <c r="D24" s="42">
        <v>0</v>
      </c>
      <c r="E24" s="42">
        <v>0</v>
      </c>
      <c r="F24" s="42">
        <v>0</v>
      </c>
      <c r="G24" s="42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 customHeight="1">
      <c r="A25" s="224"/>
      <c r="B25" s="214"/>
      <c r="C25" s="51">
        <v>53.11</v>
      </c>
      <c r="D25" s="42">
        <v>0</v>
      </c>
      <c r="E25" s="42">
        <v>0</v>
      </c>
      <c r="F25" s="42">
        <v>0</v>
      </c>
      <c r="G25" s="42">
        <f>SUM(D25:F25)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225"/>
      <c r="B26" s="215"/>
      <c r="C26" s="23" t="s">
        <v>6</v>
      </c>
      <c r="D26" s="41">
        <f>SUM(D14:D24)</f>
        <v>11000</v>
      </c>
      <c r="E26" s="41">
        <f>SUM(E12:E25)</f>
        <v>11000</v>
      </c>
      <c r="F26" s="41">
        <f>SUM(F12:F25)</f>
        <v>0</v>
      </c>
      <c r="G26" s="41">
        <f>SUM(G12:G25)</f>
        <v>22000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02" t="s">
        <v>110</v>
      </c>
      <c r="B27" s="169" t="str">
        <f>PRRF!E44</f>
        <v>contratação pessoa jurídica; miscelânia</v>
      </c>
      <c r="C27" s="6">
        <v>15.01</v>
      </c>
      <c r="D27" s="42">
        <v>0</v>
      </c>
      <c r="E27" s="42">
        <v>0</v>
      </c>
      <c r="F27" s="42">
        <v>0</v>
      </c>
      <c r="G27" s="42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202"/>
      <c r="B28" s="169"/>
      <c r="C28" s="6">
        <v>15.11</v>
      </c>
      <c r="D28" s="42">
        <v>0</v>
      </c>
      <c r="E28" s="42">
        <v>0</v>
      </c>
      <c r="F28" s="42">
        <v>0</v>
      </c>
      <c r="G28" s="42">
        <f>SUM(D28:F28)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224"/>
      <c r="B29" s="169"/>
      <c r="C29" s="6">
        <v>17.01</v>
      </c>
      <c r="D29" s="42">
        <v>0</v>
      </c>
      <c r="E29" s="42">
        <v>0</v>
      </c>
      <c r="F29" s="42">
        <v>0</v>
      </c>
      <c r="G29" s="42">
        <f>SUM(D29:E29)</f>
        <v>0</v>
      </c>
      <c r="H29" s="7"/>
      <c r="I29" s="7"/>
      <c r="J29" s="7"/>
      <c r="K29" s="7"/>
      <c r="L29" s="44"/>
      <c r="M29" s="44"/>
      <c r="N29" s="44"/>
      <c r="O29" s="44"/>
      <c r="P29" s="44"/>
      <c r="Q29" s="44"/>
      <c r="R29" s="44"/>
      <c r="S29" s="44"/>
    </row>
    <row r="30" spans="1:19" ht="12.75">
      <c r="A30" s="224"/>
      <c r="B30" s="169"/>
      <c r="C30" s="6">
        <v>17.11</v>
      </c>
      <c r="D30" s="42">
        <v>0</v>
      </c>
      <c r="E30" s="42">
        <v>0</v>
      </c>
      <c r="F30" s="42">
        <v>0</v>
      </c>
      <c r="G30" s="42">
        <f>SUM(D30:F30)</f>
        <v>0</v>
      </c>
      <c r="H30" s="7"/>
      <c r="I30" s="7"/>
      <c r="J30" s="7"/>
      <c r="K30" s="7"/>
      <c r="L30" s="44"/>
      <c r="M30" s="44"/>
      <c r="N30" s="44"/>
      <c r="O30" s="44"/>
      <c r="P30" s="44"/>
      <c r="Q30" s="44"/>
      <c r="R30" s="44"/>
      <c r="S30" s="44"/>
    </row>
    <row r="31" spans="1:19" ht="12.75">
      <c r="A31" s="224"/>
      <c r="B31" s="214"/>
      <c r="C31" s="6">
        <v>21.01</v>
      </c>
      <c r="D31" s="42">
        <v>18106</v>
      </c>
      <c r="E31" s="42">
        <v>0</v>
      </c>
      <c r="F31" s="42">
        <v>0</v>
      </c>
      <c r="G31" s="42">
        <f>SUM(D31:F31)</f>
        <v>18106</v>
      </c>
      <c r="H31" s="105"/>
      <c r="I31" s="105"/>
      <c r="J31" s="105"/>
      <c r="K31" s="105"/>
      <c r="L31" s="105"/>
      <c r="M31" s="105"/>
      <c r="N31" s="105"/>
      <c r="O31" s="44"/>
      <c r="P31" s="44"/>
      <c r="Q31" s="44"/>
      <c r="R31" s="44"/>
      <c r="S31" s="44"/>
    </row>
    <row r="32" spans="1:19" ht="12.75">
      <c r="A32" s="224"/>
      <c r="B32" s="214"/>
      <c r="C32" s="6">
        <v>21.11</v>
      </c>
      <c r="D32" s="42">
        <v>0</v>
      </c>
      <c r="E32" s="42">
        <v>11000</v>
      </c>
      <c r="F32" s="42">
        <v>0</v>
      </c>
      <c r="G32" s="42">
        <f>SUM(D32:F32)</f>
        <v>11000</v>
      </c>
      <c r="H32" s="105"/>
      <c r="I32" s="105"/>
      <c r="J32" s="105"/>
      <c r="K32" s="105"/>
      <c r="L32" s="105"/>
      <c r="M32" s="105"/>
      <c r="N32" s="105"/>
      <c r="O32" s="44"/>
      <c r="P32" s="44"/>
      <c r="Q32" s="44"/>
      <c r="R32" s="44"/>
      <c r="S32" s="44"/>
    </row>
    <row r="33" spans="1:19" ht="12.75">
      <c r="A33" s="224"/>
      <c r="B33" s="214"/>
      <c r="C33" s="6">
        <v>45.01</v>
      </c>
      <c r="D33" s="42">
        <v>0</v>
      </c>
      <c r="E33" s="42">
        <v>0</v>
      </c>
      <c r="F33" s="42">
        <v>0</v>
      </c>
      <c r="G33" s="42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224"/>
      <c r="B34" s="214"/>
      <c r="C34" s="6">
        <v>45.11</v>
      </c>
      <c r="D34" s="42">
        <v>0</v>
      </c>
      <c r="E34" s="42">
        <v>0</v>
      </c>
      <c r="F34" s="42">
        <v>0</v>
      </c>
      <c r="G34" s="42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224"/>
      <c r="B35" s="214"/>
      <c r="C35" s="6">
        <v>45.02</v>
      </c>
      <c r="D35" s="42">
        <v>0</v>
      </c>
      <c r="E35" s="42">
        <v>0</v>
      </c>
      <c r="F35" s="42">
        <v>0</v>
      </c>
      <c r="G35" s="42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224"/>
      <c r="B36" s="214"/>
      <c r="C36" s="6">
        <v>45.12</v>
      </c>
      <c r="D36" s="42">
        <v>0</v>
      </c>
      <c r="E36" s="42">
        <v>0</v>
      </c>
      <c r="F36" s="42">
        <v>0</v>
      </c>
      <c r="G36" s="42">
        <f>SUM(D36:F36)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224"/>
      <c r="B37" s="214"/>
      <c r="C37" s="6">
        <v>45.03</v>
      </c>
      <c r="D37" s="42">
        <v>0</v>
      </c>
      <c r="E37" s="42">
        <v>0</v>
      </c>
      <c r="F37" s="42">
        <v>0</v>
      </c>
      <c r="G37" s="42">
        <f>SUM(D37:F37)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224"/>
      <c r="B38" s="214"/>
      <c r="C38" s="6">
        <v>45.13</v>
      </c>
      <c r="D38" s="42">
        <v>0</v>
      </c>
      <c r="E38" s="42">
        <v>0</v>
      </c>
      <c r="F38" s="42">
        <v>0</v>
      </c>
      <c r="G38" s="42">
        <f>SUM(D38:F38)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224"/>
      <c r="B39" s="214"/>
      <c r="C39" s="6">
        <v>53.01</v>
      </c>
      <c r="D39" s="42">
        <v>0</v>
      </c>
      <c r="E39" s="42">
        <v>0</v>
      </c>
      <c r="F39" s="42">
        <v>0</v>
      </c>
      <c r="G39" s="42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224"/>
      <c r="B40" s="214"/>
      <c r="C40" s="6">
        <v>53.11</v>
      </c>
      <c r="D40" s="42">
        <v>0</v>
      </c>
      <c r="E40" s="42">
        <v>6692</v>
      </c>
      <c r="F40" s="42">
        <v>0</v>
      </c>
      <c r="G40" s="42">
        <f>SUM(D40:F40)</f>
        <v>6692</v>
      </c>
      <c r="H40" s="105"/>
      <c r="I40" s="105"/>
      <c r="J40" s="105"/>
      <c r="K40" s="105"/>
      <c r="L40" s="105"/>
      <c r="M40" s="105"/>
      <c r="N40" s="105"/>
      <c r="O40" s="7"/>
      <c r="P40" s="7"/>
      <c r="Q40" s="7"/>
      <c r="R40" s="7"/>
      <c r="S40" s="7"/>
    </row>
    <row r="41" spans="1:19" ht="12.75">
      <c r="A41" s="225"/>
      <c r="B41" s="215"/>
      <c r="C41" s="23" t="s">
        <v>6</v>
      </c>
      <c r="D41" s="41">
        <f>SUM(D27:D40)</f>
        <v>18106</v>
      </c>
      <c r="E41" s="41">
        <f>SUM(E27:E40)</f>
        <v>17692</v>
      </c>
      <c r="F41" s="41">
        <v>0</v>
      </c>
      <c r="G41" s="41">
        <f>SUM(G27:G40)</f>
        <v>35798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 thickBot="1">
      <c r="A42" s="21" t="s">
        <v>93</v>
      </c>
      <c r="B42" s="22"/>
      <c r="C42" s="22"/>
      <c r="D42" s="40">
        <f>SUM(D41)</f>
        <v>18106</v>
      </c>
      <c r="E42" s="40">
        <f>SUM(E41)</f>
        <v>17692</v>
      </c>
      <c r="F42" s="40">
        <f>SUM(F41)</f>
        <v>0</v>
      </c>
      <c r="G42" s="40">
        <f>SUM(G26+G41)</f>
        <v>57798</v>
      </c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</sheetData>
  <mergeCells count="13">
    <mergeCell ref="A5:S5"/>
    <mergeCell ref="A2:S2"/>
    <mergeCell ref="A6:S6"/>
    <mergeCell ref="A8:G8"/>
    <mergeCell ref="A27:A41"/>
    <mergeCell ref="B27:B41"/>
    <mergeCell ref="C10:C11"/>
    <mergeCell ref="H10:S10"/>
    <mergeCell ref="A10:A11"/>
    <mergeCell ref="B10:B11"/>
    <mergeCell ref="D10:G10"/>
    <mergeCell ref="A12:A26"/>
    <mergeCell ref="B12:B26"/>
  </mergeCells>
  <printOptions horizontalCentered="1"/>
  <pageMargins left="0.5" right="0.5" top="0.5" bottom="0.5" header="0.5" footer="0.5"/>
  <pageSetup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 topLeftCell="A1">
      <selection activeCell="C32" sqref="A32:IV32"/>
    </sheetView>
  </sheetViews>
  <sheetFormatPr defaultColWidth="9.140625" defaultRowHeight="12.75"/>
  <cols>
    <col min="1" max="1" width="23.421875" style="0" customWidth="1"/>
    <col min="2" max="2" width="17.421875" style="0" customWidth="1"/>
    <col min="3" max="3" width="13.8515625" style="0" customWidth="1"/>
    <col min="4" max="4" width="10.140625" style="0" bestFit="1" customWidth="1"/>
    <col min="5" max="5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2.75">
      <c r="A5" s="223" t="str">
        <f>PRRF!C51</f>
        <v>2.2  Produto - Quadros comparativos sobre os serviços existentes nos mercados de capitais de países do Mercosul e Chile, elaborados até Julho 2004.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2.75">
      <c r="A6" s="218" t="str">
        <f>PRRF!D57</f>
        <v>Ano 1 (2004) - Apresentação de relatório final contendo Quadros Comparativos dos serviços existentes nos mercados de valores mobiliários do Mercosul e Chile, e recomendações aplicáveis ao Brasil.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3:7" ht="12.75">
      <c r="C7" s="4"/>
      <c r="D7" s="4"/>
      <c r="E7" s="4"/>
      <c r="F7" s="4"/>
      <c r="G7" s="4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111</v>
      </c>
      <c r="B12" s="169" t="str">
        <f>PRRF!E51</f>
        <v>contratação pessoa jurídica</v>
      </c>
      <c r="C12" s="6">
        <v>15.01</v>
      </c>
      <c r="D12" s="53">
        <v>0</v>
      </c>
      <c r="E12" s="53">
        <v>0</v>
      </c>
      <c r="F12" s="53">
        <v>0</v>
      </c>
      <c r="G12" s="53">
        <f>D12+E12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4"/>
      <c r="S12" s="44"/>
    </row>
    <row r="13" spans="1:19" ht="12.75">
      <c r="A13" s="202"/>
      <c r="B13" s="169"/>
      <c r="C13" s="6">
        <v>15.11</v>
      </c>
      <c r="D13" s="53">
        <v>0</v>
      </c>
      <c r="E13" s="53">
        <v>0</v>
      </c>
      <c r="F13" s="53">
        <v>0</v>
      </c>
      <c r="G13" s="53">
        <f>SUM(D13:F13)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44"/>
      <c r="S13" s="44"/>
    </row>
    <row r="14" spans="1:19" ht="12.75">
      <c r="A14" s="224"/>
      <c r="B14" s="169"/>
      <c r="C14" s="6">
        <v>17.01</v>
      </c>
      <c r="D14" s="53">
        <v>0</v>
      </c>
      <c r="E14" s="53">
        <v>0</v>
      </c>
      <c r="F14" s="53">
        <v>0</v>
      </c>
      <c r="G14" s="53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44"/>
      <c r="S14" s="44"/>
    </row>
    <row r="15" spans="1:19" ht="12.75">
      <c r="A15" s="224"/>
      <c r="B15" s="169"/>
      <c r="C15" s="6">
        <v>17.11</v>
      </c>
      <c r="D15" s="53">
        <v>0</v>
      </c>
      <c r="E15" s="53">
        <v>0</v>
      </c>
      <c r="F15" s="53">
        <v>0</v>
      </c>
      <c r="G15" s="53">
        <f>SUM(D15:F15)</f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44"/>
      <c r="S15" s="44"/>
    </row>
    <row r="16" spans="1:19" ht="12.75">
      <c r="A16" s="224"/>
      <c r="B16" s="214"/>
      <c r="C16" s="6">
        <v>21.01</v>
      </c>
      <c r="D16" s="53">
        <v>11000</v>
      </c>
      <c r="E16" s="53">
        <v>0</v>
      </c>
      <c r="F16" s="53">
        <v>0</v>
      </c>
      <c r="G16" s="53">
        <f>SUM(D16:F16)</f>
        <v>11000</v>
      </c>
      <c r="H16" s="7"/>
      <c r="I16" s="7"/>
      <c r="J16" s="7"/>
      <c r="K16" s="7"/>
      <c r="L16" s="7"/>
      <c r="M16" s="7"/>
      <c r="N16" s="7"/>
      <c r="O16" s="105"/>
      <c r="P16" s="105"/>
      <c r="Q16" s="105"/>
      <c r="R16" s="105"/>
      <c r="S16" s="105"/>
    </row>
    <row r="17" spans="1:19" ht="12.75">
      <c r="A17" s="224"/>
      <c r="B17" s="214"/>
      <c r="C17" s="6">
        <v>21.11</v>
      </c>
      <c r="D17" s="53">
        <v>0</v>
      </c>
      <c r="E17" s="53">
        <v>11000</v>
      </c>
      <c r="F17" s="53">
        <v>0</v>
      </c>
      <c r="G17" s="53">
        <f>SUM(D17:F17)</f>
        <v>11000</v>
      </c>
      <c r="H17" s="7"/>
      <c r="I17" s="7"/>
      <c r="J17" s="7"/>
      <c r="K17" s="7"/>
      <c r="L17" s="7"/>
      <c r="M17" s="7"/>
      <c r="N17" s="7"/>
      <c r="O17" s="105"/>
      <c r="P17" s="105"/>
      <c r="Q17" s="105"/>
      <c r="R17" s="105"/>
      <c r="S17" s="105"/>
    </row>
    <row r="18" spans="1:19" ht="12.75">
      <c r="A18" s="224"/>
      <c r="B18" s="214"/>
      <c r="C18" s="6">
        <v>45.01</v>
      </c>
      <c r="D18" s="53">
        <v>0</v>
      </c>
      <c r="E18" s="53">
        <v>0</v>
      </c>
      <c r="F18" s="53">
        <v>0</v>
      </c>
      <c r="G18" s="53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24"/>
      <c r="B19" s="214"/>
      <c r="C19" s="6">
        <v>45.11</v>
      </c>
      <c r="D19" s="53">
        <v>0</v>
      </c>
      <c r="E19" s="53">
        <v>0</v>
      </c>
      <c r="F19" s="53">
        <v>0</v>
      </c>
      <c r="G19" s="53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24"/>
      <c r="B20" s="214"/>
      <c r="C20" s="6">
        <v>45.02</v>
      </c>
      <c r="D20" s="53">
        <v>0</v>
      </c>
      <c r="E20" s="53">
        <v>0</v>
      </c>
      <c r="F20" s="53">
        <v>0</v>
      </c>
      <c r="G20" s="53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24"/>
      <c r="B21" s="214"/>
      <c r="C21" s="6">
        <v>45.12</v>
      </c>
      <c r="D21" s="53">
        <v>0</v>
      </c>
      <c r="E21" s="53">
        <v>0</v>
      </c>
      <c r="F21" s="53">
        <v>0</v>
      </c>
      <c r="G21" s="53">
        <f>SUM(D21:F21)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/>
      <c r="B22" s="214"/>
      <c r="C22" s="6">
        <v>45.03</v>
      </c>
      <c r="D22" s="53">
        <v>0</v>
      </c>
      <c r="E22" s="53">
        <v>0</v>
      </c>
      <c r="F22" s="53">
        <v>0</v>
      </c>
      <c r="G22" s="53">
        <f>SUM(D22:F22)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24"/>
      <c r="B23" s="214"/>
      <c r="C23" s="6">
        <v>45.13</v>
      </c>
      <c r="D23" s="53">
        <v>0</v>
      </c>
      <c r="E23" s="53">
        <v>0</v>
      </c>
      <c r="F23" s="53">
        <v>0</v>
      </c>
      <c r="G23" s="53">
        <f>SUM(D23:F23)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224"/>
      <c r="B24" s="214"/>
      <c r="C24" s="6">
        <v>53.01</v>
      </c>
      <c r="D24" s="53">
        <v>0</v>
      </c>
      <c r="E24" s="53">
        <v>0</v>
      </c>
      <c r="F24" s="53">
        <v>0</v>
      </c>
      <c r="G24" s="53">
        <f>SUM(D24:F24)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224"/>
      <c r="B25" s="214"/>
      <c r="C25" s="6">
        <v>53.11</v>
      </c>
      <c r="D25" s="53">
        <v>0</v>
      </c>
      <c r="E25" s="53">
        <v>0</v>
      </c>
      <c r="F25" s="53">
        <v>0</v>
      </c>
      <c r="G25" s="53">
        <f>SUM(D25:F25)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225"/>
      <c r="B26" s="215"/>
      <c r="C26" s="23" t="s">
        <v>6</v>
      </c>
      <c r="D26" s="54">
        <f>SUM(D12:D25)</f>
        <v>11000</v>
      </c>
      <c r="E26" s="54">
        <f>SUM(E12:E25)</f>
        <v>11000</v>
      </c>
      <c r="F26" s="54">
        <f>SUM(F12:F25)</f>
        <v>0</v>
      </c>
      <c r="G26" s="54">
        <f>SUM(G12:G25)</f>
        <v>22000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02" t="s">
        <v>112</v>
      </c>
      <c r="B27" s="169" t="str">
        <f>PRRF!E57</f>
        <v>contratação pessoa jurídica; miscelânia</v>
      </c>
      <c r="C27" s="6">
        <v>15.01</v>
      </c>
      <c r="D27" s="46">
        <v>0</v>
      </c>
      <c r="E27" s="46">
        <v>0</v>
      </c>
      <c r="F27" s="46">
        <v>0</v>
      </c>
      <c r="G27" s="28">
        <f>D27+E27</f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2.75">
      <c r="A28" s="202"/>
      <c r="B28" s="169"/>
      <c r="C28" s="6">
        <v>15.11</v>
      </c>
      <c r="D28" s="46">
        <v>0</v>
      </c>
      <c r="E28" s="46">
        <v>0</v>
      </c>
      <c r="F28" s="46">
        <v>0</v>
      </c>
      <c r="G28" s="28">
        <f>SUM(D28:F28)</f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2.75">
      <c r="A29" s="228"/>
      <c r="B29" s="169"/>
      <c r="C29" s="6">
        <v>17.01</v>
      </c>
      <c r="D29" s="46">
        <v>0</v>
      </c>
      <c r="E29" s="46">
        <v>0</v>
      </c>
      <c r="F29" s="46">
        <v>0</v>
      </c>
      <c r="G29" s="28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2.75">
      <c r="A30" s="228"/>
      <c r="B30" s="169"/>
      <c r="C30" s="6">
        <v>17.11</v>
      </c>
      <c r="D30" s="46">
        <v>0</v>
      </c>
      <c r="E30" s="46">
        <v>0</v>
      </c>
      <c r="F30" s="46">
        <v>0</v>
      </c>
      <c r="G30" s="28">
        <f>SUM(D30:F30)</f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2.75">
      <c r="A31" s="228"/>
      <c r="B31" s="214"/>
      <c r="C31" s="6">
        <v>21.01</v>
      </c>
      <c r="D31" s="46">
        <v>18106</v>
      </c>
      <c r="E31" s="46">
        <v>0</v>
      </c>
      <c r="F31" s="46">
        <v>0</v>
      </c>
      <c r="G31" s="28">
        <f>SUM(D31:F31)</f>
        <v>18106</v>
      </c>
      <c r="H31" s="105"/>
      <c r="I31" s="105"/>
      <c r="J31" s="105"/>
      <c r="K31" s="105"/>
      <c r="L31" s="105"/>
      <c r="M31" s="105"/>
      <c r="N31" s="105"/>
      <c r="O31" s="44"/>
      <c r="P31" s="44"/>
      <c r="Q31" s="44"/>
      <c r="R31" s="44"/>
      <c r="S31" s="44"/>
    </row>
    <row r="32" spans="1:19" ht="12.75">
      <c r="A32" s="228"/>
      <c r="B32" s="214"/>
      <c r="C32" s="6">
        <v>21.11</v>
      </c>
      <c r="D32" s="46">
        <v>0</v>
      </c>
      <c r="E32" s="46">
        <v>11000</v>
      </c>
      <c r="F32" s="46">
        <v>0</v>
      </c>
      <c r="G32" s="28">
        <f>SUM(D32:F32)</f>
        <v>11000</v>
      </c>
      <c r="H32" s="105"/>
      <c r="I32" s="105"/>
      <c r="J32" s="105"/>
      <c r="K32" s="105"/>
      <c r="L32" s="105"/>
      <c r="M32" s="105"/>
      <c r="N32" s="105"/>
      <c r="O32" s="44"/>
      <c r="P32" s="44"/>
      <c r="Q32" s="44"/>
      <c r="R32" s="44"/>
      <c r="S32" s="44"/>
    </row>
    <row r="33" spans="1:19" ht="12.75">
      <c r="A33" s="228"/>
      <c r="B33" s="214"/>
      <c r="C33" s="6">
        <v>45.01</v>
      </c>
      <c r="D33" s="46">
        <v>0</v>
      </c>
      <c r="E33" s="46">
        <v>0</v>
      </c>
      <c r="F33" s="46">
        <v>0</v>
      </c>
      <c r="G33" s="28"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228"/>
      <c r="B34" s="214"/>
      <c r="C34" s="6">
        <v>45.11</v>
      </c>
      <c r="D34" s="46">
        <v>0</v>
      </c>
      <c r="E34" s="46">
        <v>0</v>
      </c>
      <c r="F34" s="46">
        <v>0</v>
      </c>
      <c r="G34" s="28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228"/>
      <c r="B35" s="214"/>
      <c r="C35" s="6">
        <v>45.02</v>
      </c>
      <c r="D35" s="46">
        <v>0</v>
      </c>
      <c r="E35" s="46">
        <v>0</v>
      </c>
      <c r="F35" s="46">
        <v>0</v>
      </c>
      <c r="G35" s="28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228"/>
      <c r="B36" s="214"/>
      <c r="C36" s="6">
        <v>45.12</v>
      </c>
      <c r="D36" s="46">
        <v>0</v>
      </c>
      <c r="E36" s="46">
        <v>0</v>
      </c>
      <c r="F36" s="46">
        <v>0</v>
      </c>
      <c r="G36" s="28">
        <f>SUM(D36:F36)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228"/>
      <c r="B37" s="214"/>
      <c r="C37" s="6">
        <v>45.03</v>
      </c>
      <c r="D37" s="46">
        <v>0</v>
      </c>
      <c r="E37" s="46">
        <v>0</v>
      </c>
      <c r="F37" s="46">
        <v>0</v>
      </c>
      <c r="G37" s="28">
        <f>SUM(D37:F37)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228"/>
      <c r="B38" s="214"/>
      <c r="C38" s="6">
        <v>45.13</v>
      </c>
      <c r="D38" s="46">
        <v>0</v>
      </c>
      <c r="E38" s="46">
        <v>0</v>
      </c>
      <c r="F38" s="46">
        <v>0</v>
      </c>
      <c r="G38" s="28">
        <f>SUM(D38:F38)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228"/>
      <c r="B39" s="214"/>
      <c r="C39" s="6">
        <v>53.01</v>
      </c>
      <c r="D39" s="46">
        <v>0</v>
      </c>
      <c r="E39" s="46">
        <v>0</v>
      </c>
      <c r="F39" s="46">
        <v>0</v>
      </c>
      <c r="G39" s="28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228"/>
      <c r="B40" s="214"/>
      <c r="C40" s="6">
        <v>53.11</v>
      </c>
      <c r="D40" s="46">
        <v>0</v>
      </c>
      <c r="E40" s="46">
        <v>6692</v>
      </c>
      <c r="F40" s="46">
        <v>0</v>
      </c>
      <c r="G40" s="28">
        <f>SUM(D40:F40)</f>
        <v>6692</v>
      </c>
      <c r="H40" s="105"/>
      <c r="I40" s="105"/>
      <c r="J40" s="105"/>
      <c r="K40" s="105"/>
      <c r="L40" s="105"/>
      <c r="M40" s="105"/>
      <c r="N40" s="105"/>
      <c r="O40" s="7"/>
      <c r="P40" s="7"/>
      <c r="Q40" s="7"/>
      <c r="R40" s="7"/>
      <c r="S40" s="7"/>
    </row>
    <row r="41" spans="1:19" ht="12.75">
      <c r="A41" s="229"/>
      <c r="B41" s="215"/>
      <c r="C41" s="23" t="s">
        <v>6</v>
      </c>
      <c r="D41" s="45">
        <f>SUM(D27:D40)</f>
        <v>18106</v>
      </c>
      <c r="E41" s="45">
        <f>SUM(E27:E40)</f>
        <v>17692</v>
      </c>
      <c r="F41" s="41">
        <f>SUM(F27:F40)</f>
        <v>0</v>
      </c>
      <c r="G41" s="30">
        <f>SUM(G27:G40)</f>
        <v>35798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 thickBot="1">
      <c r="A42" s="21" t="s">
        <v>94</v>
      </c>
      <c r="B42" s="22"/>
      <c r="C42" s="22"/>
      <c r="D42" s="52">
        <f>D41</f>
        <v>18106</v>
      </c>
      <c r="E42" s="52">
        <f>E41</f>
        <v>17692</v>
      </c>
      <c r="F42" s="52">
        <f>F41</f>
        <v>0</v>
      </c>
      <c r="G42" s="40">
        <f>SUM(D42:F42)</f>
        <v>35798</v>
      </c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</sheetData>
  <mergeCells count="13">
    <mergeCell ref="A5:S5"/>
    <mergeCell ref="A2:S2"/>
    <mergeCell ref="A6:S6"/>
    <mergeCell ref="A8:G8"/>
    <mergeCell ref="A27:A41"/>
    <mergeCell ref="B27:B41"/>
    <mergeCell ref="C10:C11"/>
    <mergeCell ref="H10:S10"/>
    <mergeCell ref="A10:A11"/>
    <mergeCell ref="B10:B11"/>
    <mergeCell ref="D10:G10"/>
    <mergeCell ref="A12:A26"/>
    <mergeCell ref="B12:B26"/>
  </mergeCells>
  <printOptions horizontalCentered="1"/>
  <pageMargins left="0.5" right="0.5" top="0.5" bottom="0.5" header="0.5" footer="0.5"/>
  <pageSetup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">
      <selection activeCell="B43" sqref="B43"/>
    </sheetView>
  </sheetViews>
  <sheetFormatPr defaultColWidth="9.140625" defaultRowHeight="12.75"/>
  <cols>
    <col min="1" max="1" width="22.7109375" style="0" customWidth="1"/>
    <col min="2" max="2" width="16.57421875" style="0" customWidth="1"/>
    <col min="3" max="3" width="15.00390625" style="0" customWidth="1"/>
    <col min="4" max="4" width="9.7109375" style="0" customWidth="1"/>
    <col min="5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10" ht="12.75">
      <c r="A4" s="4"/>
      <c r="B4" s="4"/>
      <c r="C4" s="4"/>
      <c r="D4" s="217" t="s">
        <v>167</v>
      </c>
      <c r="E4" s="217"/>
      <c r="F4" s="217"/>
      <c r="G4" s="217"/>
      <c r="H4" s="217"/>
      <c r="I4" s="217"/>
      <c r="J4" s="217"/>
    </row>
    <row r="5" spans="1:19" ht="28.5" customHeight="1">
      <c r="A5" s="233" t="str">
        <f>PRRF!C65</f>
        <v>3.1 Produto - Quadro de referência sobre as melhores práticas internacionais em mercados competitivos, elaborado até Dezembro 2003.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12.75">
      <c r="A6" s="234" t="str">
        <f>PRRF!D65</f>
        <v>Ano 1 (2004) - Apresentação de relatório contendo: seleção dos mercados competitivos a serem analisados; seleção das práticas a serem comparadas; e Quadro de Referência sobre as melhores práticas existentes em mercados competitivos.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</row>
    <row r="7" spans="1:7" s="83" customFormat="1" ht="12.75">
      <c r="A7" s="61"/>
      <c r="B7" s="61"/>
      <c r="C7" s="5"/>
      <c r="D7" s="4"/>
      <c r="E7" s="4"/>
      <c r="F7" s="4"/>
      <c r="G7" s="4"/>
    </row>
    <row r="8" spans="1:19" s="83" customFormat="1" ht="18" customHeight="1">
      <c r="A8" s="180" t="s">
        <v>17</v>
      </c>
      <c r="B8" s="180" t="s">
        <v>15</v>
      </c>
      <c r="C8" s="180" t="s">
        <v>14</v>
      </c>
      <c r="D8" s="208" t="s">
        <v>36</v>
      </c>
      <c r="E8" s="209"/>
      <c r="F8" s="209"/>
      <c r="G8" s="210"/>
      <c r="H8" s="205" t="s">
        <v>16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</row>
    <row r="9" spans="1:19" s="83" customFormat="1" ht="18.75" customHeight="1" thickBot="1">
      <c r="A9" s="181"/>
      <c r="B9" s="181"/>
      <c r="C9" s="181"/>
      <c r="D9" s="19" t="s">
        <v>45</v>
      </c>
      <c r="E9" s="19" t="s">
        <v>46</v>
      </c>
      <c r="F9" s="19" t="s">
        <v>47</v>
      </c>
      <c r="G9" s="19" t="s">
        <v>35</v>
      </c>
      <c r="H9" s="84" t="s">
        <v>18</v>
      </c>
      <c r="I9" s="84" t="s">
        <v>19</v>
      </c>
      <c r="J9" s="84" t="s">
        <v>20</v>
      </c>
      <c r="K9" s="85" t="s">
        <v>21</v>
      </c>
      <c r="L9" s="85" t="s">
        <v>22</v>
      </c>
      <c r="M9" s="85" t="s">
        <v>23</v>
      </c>
      <c r="N9" s="85" t="s">
        <v>24</v>
      </c>
      <c r="O9" s="85" t="s">
        <v>25</v>
      </c>
      <c r="P9" s="85" t="s">
        <v>26</v>
      </c>
      <c r="Q9" s="85" t="s">
        <v>27</v>
      </c>
      <c r="R9" s="85" t="s">
        <v>28</v>
      </c>
      <c r="S9" s="85" t="s">
        <v>29</v>
      </c>
    </row>
    <row r="10" spans="1:19" s="83" customFormat="1" ht="13.5" thickTop="1">
      <c r="A10" s="202" t="s">
        <v>113</v>
      </c>
      <c r="B10" s="230" t="str">
        <f>PRRF!E65</f>
        <v>contratação pessoa jurídica; miscelânia</v>
      </c>
      <c r="C10" s="80">
        <v>15.01</v>
      </c>
      <c r="D10" s="86">
        <v>0</v>
      </c>
      <c r="E10" s="86">
        <v>0</v>
      </c>
      <c r="F10" s="86">
        <v>0</v>
      </c>
      <c r="G10" s="86">
        <v>0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s="83" customFormat="1" ht="12.75">
      <c r="A11" s="202"/>
      <c r="B11" s="230"/>
      <c r="C11" s="80">
        <v>15.11</v>
      </c>
      <c r="D11" s="86">
        <v>0</v>
      </c>
      <c r="E11" s="86">
        <v>0</v>
      </c>
      <c r="F11" s="86">
        <v>0</v>
      </c>
      <c r="G11" s="86">
        <f>SUM(D11:F11)</f>
        <v>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s="83" customFormat="1" ht="12.75">
      <c r="A12" s="224"/>
      <c r="B12" s="230"/>
      <c r="C12" s="80">
        <v>17.01</v>
      </c>
      <c r="D12" s="86">
        <v>0</v>
      </c>
      <c r="E12" s="86">
        <v>0</v>
      </c>
      <c r="F12" s="86">
        <v>0</v>
      </c>
      <c r="G12" s="86">
        <v>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</row>
    <row r="13" spans="1:19" s="83" customFormat="1" ht="12.75">
      <c r="A13" s="224"/>
      <c r="B13" s="230"/>
      <c r="C13" s="80">
        <v>17.11</v>
      </c>
      <c r="D13" s="86">
        <v>0</v>
      </c>
      <c r="E13" s="86">
        <v>0</v>
      </c>
      <c r="F13" s="86">
        <v>0</v>
      </c>
      <c r="G13" s="86">
        <f>SUM(D13:F13)</f>
        <v>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</row>
    <row r="14" spans="1:19" s="83" customFormat="1" ht="12.75">
      <c r="A14" s="224"/>
      <c r="B14" s="231"/>
      <c r="C14" s="80">
        <v>21.01</v>
      </c>
      <c r="D14" s="86">
        <v>29953</v>
      </c>
      <c r="E14" s="86">
        <v>0</v>
      </c>
      <c r="F14" s="86">
        <v>0</v>
      </c>
      <c r="G14" s="86">
        <f>SUM(D14:F14)</f>
        <v>29953</v>
      </c>
      <c r="H14" s="87"/>
      <c r="I14" s="87"/>
      <c r="J14" s="87"/>
      <c r="K14" s="87"/>
      <c r="L14" s="87"/>
      <c r="M14" s="87"/>
      <c r="N14" s="87"/>
      <c r="O14" s="106"/>
      <c r="P14" s="106"/>
      <c r="Q14" s="106"/>
      <c r="R14" s="106"/>
      <c r="S14" s="106"/>
    </row>
    <row r="15" spans="1:19" s="83" customFormat="1" ht="12.75">
      <c r="A15" s="224"/>
      <c r="B15" s="231"/>
      <c r="C15" s="80">
        <v>21.11</v>
      </c>
      <c r="D15" s="86">
        <v>0</v>
      </c>
      <c r="E15" s="86">
        <v>0</v>
      </c>
      <c r="F15" s="86">
        <v>0</v>
      </c>
      <c r="G15" s="86">
        <f>SUM(D15:F15)</f>
        <v>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</row>
    <row r="16" spans="1:19" s="83" customFormat="1" ht="12.75">
      <c r="A16" s="224"/>
      <c r="B16" s="231"/>
      <c r="C16" s="80">
        <v>45.01</v>
      </c>
      <c r="D16" s="86">
        <v>0</v>
      </c>
      <c r="E16" s="86">
        <v>0</v>
      </c>
      <c r="F16" s="86">
        <v>0</v>
      </c>
      <c r="G16" s="86">
        <v>0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83" customFormat="1" ht="12.75">
      <c r="A17" s="224"/>
      <c r="B17" s="231"/>
      <c r="C17" s="80">
        <v>45.11</v>
      </c>
      <c r="D17" s="86">
        <v>0</v>
      </c>
      <c r="E17" s="86">
        <v>0</v>
      </c>
      <c r="F17" s="86">
        <v>0</v>
      </c>
      <c r="G17" s="86">
        <v>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</row>
    <row r="18" spans="1:19" s="83" customFormat="1" ht="12.75">
      <c r="A18" s="224"/>
      <c r="B18" s="231"/>
      <c r="C18" s="80">
        <v>45.02</v>
      </c>
      <c r="D18" s="86">
        <v>0</v>
      </c>
      <c r="E18" s="86">
        <v>0</v>
      </c>
      <c r="F18" s="86">
        <v>0</v>
      </c>
      <c r="G18" s="86">
        <v>0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</row>
    <row r="19" spans="1:19" s="83" customFormat="1" ht="12.75">
      <c r="A19" s="224"/>
      <c r="B19" s="231"/>
      <c r="C19" s="80">
        <v>45.12</v>
      </c>
      <c r="D19" s="86">
        <v>0</v>
      </c>
      <c r="E19" s="86">
        <v>0</v>
      </c>
      <c r="F19" s="86">
        <v>0</v>
      </c>
      <c r="G19" s="86">
        <f>SUM(D19:F19)</f>
        <v>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</row>
    <row r="20" spans="1:19" s="83" customFormat="1" ht="12.75">
      <c r="A20" s="224"/>
      <c r="B20" s="231"/>
      <c r="C20" s="80">
        <v>45.03</v>
      </c>
      <c r="D20" s="86">
        <v>0</v>
      </c>
      <c r="E20" s="86">
        <v>0</v>
      </c>
      <c r="F20" s="86">
        <v>0</v>
      </c>
      <c r="G20" s="86">
        <f>SUM(D20:F20)</f>
        <v>0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</row>
    <row r="21" spans="1:19" s="83" customFormat="1" ht="12.75">
      <c r="A21" s="224"/>
      <c r="B21" s="231"/>
      <c r="C21" s="80">
        <v>45.13</v>
      </c>
      <c r="D21" s="86">
        <v>0</v>
      </c>
      <c r="E21" s="86">
        <v>0</v>
      </c>
      <c r="F21" s="86">
        <v>0</v>
      </c>
      <c r="G21" s="86">
        <f>SUM(D21:F21)</f>
        <v>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</row>
    <row r="22" spans="1:19" s="83" customFormat="1" ht="12.75">
      <c r="A22" s="224"/>
      <c r="B22" s="231"/>
      <c r="C22" s="80">
        <v>53.01</v>
      </c>
      <c r="D22" s="86">
        <v>0</v>
      </c>
      <c r="E22" s="86">
        <v>0</v>
      </c>
      <c r="F22" s="86">
        <v>0</v>
      </c>
      <c r="G22" s="86">
        <v>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3" spans="1:19" s="83" customFormat="1" ht="12.75">
      <c r="A23" s="224"/>
      <c r="B23" s="231"/>
      <c r="C23" s="80">
        <v>53.11</v>
      </c>
      <c r="D23" s="86">
        <v>0</v>
      </c>
      <c r="E23" s="86">
        <v>3346</v>
      </c>
      <c r="F23" s="86">
        <v>0</v>
      </c>
      <c r="G23" s="86">
        <f>SUM(D23:F23)</f>
        <v>3346</v>
      </c>
      <c r="H23" s="87"/>
      <c r="I23" s="87"/>
      <c r="J23" s="87"/>
      <c r="K23" s="87"/>
      <c r="L23" s="87"/>
      <c r="M23" s="87"/>
      <c r="N23" s="87"/>
      <c r="O23" s="106"/>
      <c r="P23" s="106"/>
      <c r="Q23" s="106"/>
      <c r="R23" s="106"/>
      <c r="S23" s="106"/>
    </row>
    <row r="24" spans="1:19" s="83" customFormat="1" ht="13.5" thickBot="1">
      <c r="A24" s="225"/>
      <c r="B24" s="235"/>
      <c r="C24" s="89" t="s">
        <v>6</v>
      </c>
      <c r="D24" s="90">
        <f>SUM(D10:D23)</f>
        <v>29953</v>
      </c>
      <c r="E24" s="90">
        <f>SUM(E10:E23)</f>
        <v>3346</v>
      </c>
      <c r="F24" s="90">
        <v>0</v>
      </c>
      <c r="G24" s="90">
        <f>SUM(G10:G23)</f>
        <v>33299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1:19" s="83" customFormat="1" ht="13.5" thickTop="1">
      <c r="A25" s="202" t="s">
        <v>114</v>
      </c>
      <c r="B25" s="230" t="str">
        <f>PRRF!E65</f>
        <v>contratação pessoa jurídica; miscelânia</v>
      </c>
      <c r="C25" s="80">
        <v>15.01</v>
      </c>
      <c r="D25" s="86">
        <v>0</v>
      </c>
      <c r="E25" s="86">
        <v>0</v>
      </c>
      <c r="F25" s="86">
        <v>0</v>
      </c>
      <c r="G25" s="86">
        <v>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1:19" s="83" customFormat="1" ht="12.75">
      <c r="A26" s="202"/>
      <c r="B26" s="230"/>
      <c r="C26" s="80">
        <v>15.11</v>
      </c>
      <c r="D26" s="86">
        <v>0</v>
      </c>
      <c r="E26" s="86">
        <v>0</v>
      </c>
      <c r="F26" s="86">
        <v>0</v>
      </c>
      <c r="G26" s="86">
        <f>SUM(D26:F26)</f>
        <v>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1:19" s="83" customFormat="1" ht="12.75">
      <c r="A27" s="224"/>
      <c r="B27" s="230"/>
      <c r="C27" s="80">
        <v>17.01</v>
      </c>
      <c r="D27" s="86">
        <v>0</v>
      </c>
      <c r="E27" s="86">
        <v>0</v>
      </c>
      <c r="F27" s="86">
        <v>0</v>
      </c>
      <c r="G27" s="86">
        <v>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spans="1:19" s="83" customFormat="1" ht="12.75">
      <c r="A28" s="224"/>
      <c r="B28" s="230"/>
      <c r="C28" s="80">
        <v>17.11</v>
      </c>
      <c r="D28" s="86">
        <v>0</v>
      </c>
      <c r="E28" s="86">
        <v>0</v>
      </c>
      <c r="F28" s="86">
        <v>0</v>
      </c>
      <c r="G28" s="86">
        <f>SUM(D27:F27)</f>
        <v>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s="83" customFormat="1" ht="12.75">
      <c r="A29" s="224"/>
      <c r="B29" s="231"/>
      <c r="C29" s="80">
        <v>21.01</v>
      </c>
      <c r="D29" s="86">
        <v>29953</v>
      </c>
      <c r="E29" s="86">
        <v>0</v>
      </c>
      <c r="F29" s="86">
        <v>0</v>
      </c>
      <c r="G29" s="86">
        <f>SUM(D29:F29)</f>
        <v>29953</v>
      </c>
      <c r="H29" s="87"/>
      <c r="I29" s="87"/>
      <c r="J29" s="87"/>
      <c r="K29" s="87"/>
      <c r="L29" s="87"/>
      <c r="M29" s="87"/>
      <c r="N29" s="87"/>
      <c r="O29" s="106"/>
      <c r="P29" s="106"/>
      <c r="Q29" s="106"/>
      <c r="R29" s="106"/>
      <c r="S29" s="106"/>
    </row>
    <row r="30" spans="1:19" s="83" customFormat="1" ht="12.75">
      <c r="A30" s="224"/>
      <c r="B30" s="231"/>
      <c r="C30" s="80">
        <v>21.11</v>
      </c>
      <c r="D30" s="86">
        <v>0</v>
      </c>
      <c r="E30" s="86">
        <v>0</v>
      </c>
      <c r="F30" s="86">
        <v>0</v>
      </c>
      <c r="G30" s="86">
        <f>SUM(D30:F30)</f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</row>
    <row r="31" spans="1:19" s="83" customFormat="1" ht="12.75">
      <c r="A31" s="224"/>
      <c r="B31" s="231"/>
      <c r="C31" s="80">
        <v>45.01</v>
      </c>
      <c r="D31" s="86">
        <v>0</v>
      </c>
      <c r="E31" s="86">
        <v>0</v>
      </c>
      <c r="F31" s="86">
        <v>0</v>
      </c>
      <c r="G31" s="86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83" customFormat="1" ht="12.75">
      <c r="A32" s="224"/>
      <c r="B32" s="231"/>
      <c r="C32" s="80">
        <v>45.11</v>
      </c>
      <c r="D32" s="86">
        <v>0</v>
      </c>
      <c r="E32" s="86">
        <v>0</v>
      </c>
      <c r="F32" s="86">
        <v>0</v>
      </c>
      <c r="G32" s="86">
        <v>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83" customFormat="1" ht="12.75">
      <c r="A33" s="224"/>
      <c r="B33" s="231"/>
      <c r="C33" s="80">
        <v>45.02</v>
      </c>
      <c r="D33" s="86">
        <v>0</v>
      </c>
      <c r="E33" s="86">
        <v>0</v>
      </c>
      <c r="F33" s="86">
        <v>0</v>
      </c>
      <c r="G33" s="86">
        <v>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83" customFormat="1" ht="12.75">
      <c r="A34" s="224"/>
      <c r="B34" s="231"/>
      <c r="C34" s="80">
        <v>45.12</v>
      </c>
      <c r="D34" s="86">
        <v>0</v>
      </c>
      <c r="E34" s="86">
        <v>0</v>
      </c>
      <c r="F34" s="86">
        <v>0</v>
      </c>
      <c r="G34" s="86">
        <f>SUM(D34:F34)</f>
        <v>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83" customFormat="1" ht="12.75">
      <c r="A35" s="224"/>
      <c r="B35" s="231"/>
      <c r="C35" s="80">
        <v>45.03</v>
      </c>
      <c r="D35" s="86">
        <v>0</v>
      </c>
      <c r="E35" s="86">
        <v>0</v>
      </c>
      <c r="F35" s="86">
        <v>0</v>
      </c>
      <c r="G35" s="86">
        <f>SUM(D35:F35)</f>
        <v>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83" customFormat="1" ht="12.75">
      <c r="A36" s="224"/>
      <c r="B36" s="231"/>
      <c r="C36" s="80">
        <v>45.13</v>
      </c>
      <c r="D36" s="86">
        <v>0</v>
      </c>
      <c r="E36" s="86">
        <v>0</v>
      </c>
      <c r="F36" s="86">
        <v>0</v>
      </c>
      <c r="G36" s="86">
        <f>SUM(D36:F36)</f>
        <v>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s="83" customFormat="1" ht="12.75">
      <c r="A37" s="224"/>
      <c r="B37" s="231"/>
      <c r="C37" s="80">
        <v>53.01</v>
      </c>
      <c r="D37" s="86">
        <v>0</v>
      </c>
      <c r="E37" s="86">
        <v>0</v>
      </c>
      <c r="F37" s="86">
        <v>0</v>
      </c>
      <c r="G37" s="86">
        <v>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s="83" customFormat="1" ht="12.75">
      <c r="A38" s="224"/>
      <c r="B38" s="231"/>
      <c r="C38" s="80">
        <v>53.11</v>
      </c>
      <c r="D38" s="86">
        <v>0</v>
      </c>
      <c r="E38" s="86">
        <v>3346</v>
      </c>
      <c r="F38" s="86">
        <v>0</v>
      </c>
      <c r="G38" s="86">
        <f>SUM(D38:F38)</f>
        <v>3346</v>
      </c>
      <c r="H38" s="87"/>
      <c r="I38" s="87"/>
      <c r="J38" s="87"/>
      <c r="K38" s="87"/>
      <c r="L38" s="87"/>
      <c r="M38" s="87"/>
      <c r="N38" s="87"/>
      <c r="O38" s="106"/>
      <c r="P38" s="106"/>
      <c r="Q38" s="106"/>
      <c r="R38" s="106"/>
      <c r="S38" s="106"/>
    </row>
    <row r="39" spans="1:19" s="83" customFormat="1" ht="12.75">
      <c r="A39" s="225"/>
      <c r="B39" s="232"/>
      <c r="C39" s="91" t="s">
        <v>7</v>
      </c>
      <c r="D39" s="90">
        <f>SUM(D25:D38)</f>
        <v>29953</v>
      </c>
      <c r="E39" s="90">
        <f>SUM(E25:E38)</f>
        <v>3346</v>
      </c>
      <c r="F39" s="90">
        <v>0</v>
      </c>
      <c r="G39" s="90">
        <f>SUM(G25:G38)</f>
        <v>33299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s="83" customFormat="1" ht="13.5" thickBot="1">
      <c r="A40" s="21" t="s">
        <v>95</v>
      </c>
      <c r="B40" s="92"/>
      <c r="C40" s="92"/>
      <c r="D40" s="79">
        <f>SUM(D39+D24)</f>
        <v>59906</v>
      </c>
      <c r="E40" s="79">
        <f>SUM(E39+E24)</f>
        <v>6692</v>
      </c>
      <c r="F40" s="79">
        <f>SUM(F24+F39)</f>
        <v>0</v>
      </c>
      <c r="G40" s="79">
        <f>SUM(D40:F40)</f>
        <v>66598</v>
      </c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</row>
  </sheetData>
  <mergeCells count="13">
    <mergeCell ref="A2:S2"/>
    <mergeCell ref="D4:J4"/>
    <mergeCell ref="A10:A24"/>
    <mergeCell ref="B10:B24"/>
    <mergeCell ref="A25:A39"/>
    <mergeCell ref="B25:B39"/>
    <mergeCell ref="A5:S5"/>
    <mergeCell ref="A6:S6"/>
    <mergeCell ref="A8:A9"/>
    <mergeCell ref="B8:B9"/>
    <mergeCell ref="C8:C9"/>
    <mergeCell ref="D8:G8"/>
    <mergeCell ref="H8:S8"/>
  </mergeCells>
  <printOptions horizontalCentered="1"/>
  <pageMargins left="0.5" right="0.5" top="0.5" bottom="0.5" header="0.5" footer="0.5"/>
  <pageSetup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3"/>
  <sheetViews>
    <sheetView view="pageBreakPreview" zoomScale="80" zoomScaleNormal="75" zoomScaleSheetLayoutView="80" workbookViewId="0" topLeftCell="E5">
      <selection activeCell="T17" sqref="T17"/>
    </sheetView>
  </sheetViews>
  <sheetFormatPr defaultColWidth="9.140625" defaultRowHeight="12.75"/>
  <cols>
    <col min="1" max="1" width="19.8515625" style="0" customWidth="1"/>
    <col min="2" max="2" width="16.421875" style="0" customWidth="1"/>
    <col min="3" max="3" width="14.7109375" style="0" customWidth="1"/>
    <col min="4" max="4" width="10.57421875" style="0" bestFit="1" customWidth="1"/>
    <col min="5" max="5" width="10.8515625" style="0" bestFit="1" customWidth="1"/>
    <col min="6" max="6" width="9.28125" style="0" bestFit="1" customWidth="1"/>
    <col min="7" max="7" width="10.8515625" style="0" bestFit="1" customWidth="1"/>
    <col min="10" max="10" width="9.140625" style="0" customWidth="1"/>
    <col min="19" max="19" width="9.00390625" style="0" customWidth="1"/>
    <col min="20" max="20" width="9.140625" style="0" hidden="1" customWidth="1"/>
  </cols>
  <sheetData>
    <row r="2" spans="5:22" ht="12.75">
      <c r="E2" s="104" t="s">
        <v>37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9:25" ht="12.75"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5:25" ht="12.75">
      <c r="E4" s="104" t="s">
        <v>167</v>
      </c>
      <c r="F4" s="104"/>
      <c r="G4" s="104"/>
      <c r="H4" s="104"/>
      <c r="I4" s="104"/>
      <c r="J4" s="104"/>
      <c r="K4" s="104"/>
      <c r="Q4" s="3"/>
      <c r="R4" s="3"/>
      <c r="S4" s="3"/>
      <c r="T4" s="3"/>
      <c r="U4" s="3"/>
      <c r="V4" s="3"/>
      <c r="W4" s="3"/>
      <c r="X4" s="3"/>
      <c r="Y4" s="3"/>
    </row>
    <row r="5" spans="1:7" s="83" customFormat="1" ht="12.75">
      <c r="A5" s="61"/>
      <c r="B5" s="61"/>
      <c r="C5" s="61"/>
      <c r="D5" s="61"/>
      <c r="E5" s="61"/>
      <c r="F5" s="61"/>
      <c r="G5" s="61"/>
    </row>
    <row r="6" spans="1:19" s="83" customFormat="1" ht="12.75">
      <c r="A6" s="236" t="str">
        <f>PRRF!C72</f>
        <v>3.2 Produto - Comparação das melhores práticas internacionais com a situação atual do Brasil, Chile, Argentina, Uruguai e Paraguai, inclusive com elaboração de recomendações a serem aplicadas ao mercado brasileiro, efetuada até Outubro 2004.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9" s="3" customFormat="1" ht="12.75">
      <c r="A7" s="219" t="str">
        <f>PRRF!D72</f>
        <v>Ano 1 (2004) - Apresentação de relatório parcial contendo comparação das Melhores Práticas de mercados de valores mobiliários internacionais com as práticas existentes nos MVMs de países do Mercosul e Chile.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</row>
    <row r="8" spans="1:19" s="3" customFormat="1" ht="18" customHeight="1">
      <c r="A8" s="180" t="s">
        <v>17</v>
      </c>
      <c r="B8" s="180" t="s">
        <v>15</v>
      </c>
      <c r="C8" s="180" t="s">
        <v>14</v>
      </c>
      <c r="D8" s="208" t="s">
        <v>36</v>
      </c>
      <c r="E8" s="209"/>
      <c r="F8" s="209"/>
      <c r="G8" s="210"/>
      <c r="H8" s="205" t="s">
        <v>16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</row>
    <row r="9" spans="1:19" s="3" customFormat="1" ht="25.5" customHeight="1" thickBot="1">
      <c r="A9" s="181"/>
      <c r="B9" s="181"/>
      <c r="C9" s="181"/>
      <c r="D9" s="19" t="s">
        <v>45</v>
      </c>
      <c r="E9" s="19" t="s">
        <v>46</v>
      </c>
      <c r="F9" s="19" t="s">
        <v>47</v>
      </c>
      <c r="G9" s="19" t="s">
        <v>35</v>
      </c>
      <c r="H9" s="12" t="s">
        <v>18</v>
      </c>
      <c r="I9" s="12" t="s">
        <v>19</v>
      </c>
      <c r="J9" s="12" t="s">
        <v>20</v>
      </c>
      <c r="K9" s="13" t="s">
        <v>21</v>
      </c>
      <c r="L9" s="13" t="s">
        <v>22</v>
      </c>
      <c r="M9" s="13" t="s">
        <v>23</v>
      </c>
      <c r="N9" s="13" t="s">
        <v>24</v>
      </c>
      <c r="O9" s="13" t="s">
        <v>25</v>
      </c>
      <c r="P9" s="13" t="s">
        <v>26</v>
      </c>
      <c r="Q9" s="13" t="s">
        <v>27</v>
      </c>
      <c r="R9" s="13" t="s">
        <v>28</v>
      </c>
      <c r="S9" s="13" t="s">
        <v>29</v>
      </c>
    </row>
    <row r="10" spans="1:19" s="3" customFormat="1" ht="13.5" thickTop="1">
      <c r="A10" s="202" t="s">
        <v>115</v>
      </c>
      <c r="B10" s="169" t="str">
        <f>PRRF!E72</f>
        <v>contratação pessoa jurídica</v>
      </c>
      <c r="C10" s="6">
        <v>15.01</v>
      </c>
      <c r="D10" s="42">
        <v>0</v>
      </c>
      <c r="E10" s="42">
        <v>0</v>
      </c>
      <c r="F10" s="42">
        <v>0</v>
      </c>
      <c r="G10" s="42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3" customFormat="1" ht="12.75">
      <c r="A11" s="202"/>
      <c r="B11" s="169"/>
      <c r="C11" s="6">
        <v>15.11</v>
      </c>
      <c r="D11" s="42">
        <v>0</v>
      </c>
      <c r="E11" s="42">
        <v>0</v>
      </c>
      <c r="F11" s="42">
        <v>0</v>
      </c>
      <c r="G11" s="42">
        <f>SUM(D11:F11)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3" customFormat="1" ht="12.75">
      <c r="A12" s="224"/>
      <c r="B12" s="169"/>
      <c r="C12" s="6">
        <v>17.01</v>
      </c>
      <c r="D12" s="42">
        <v>0</v>
      </c>
      <c r="E12" s="42">
        <v>0</v>
      </c>
      <c r="F12" s="42">
        <v>0</v>
      </c>
      <c r="G12" s="42"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3" customFormat="1" ht="12.75">
      <c r="A13" s="224"/>
      <c r="B13" s="169"/>
      <c r="C13" s="6">
        <v>17.11</v>
      </c>
      <c r="D13" s="42">
        <v>0</v>
      </c>
      <c r="E13" s="42">
        <v>0</v>
      </c>
      <c r="F13" s="42">
        <v>0</v>
      </c>
      <c r="G13" s="42">
        <f>SUM(D13:F13)</f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3" customFormat="1" ht="12.75">
      <c r="A14" s="224"/>
      <c r="B14" s="214"/>
      <c r="C14" s="6">
        <v>21.01</v>
      </c>
      <c r="D14" s="42">
        <v>50000</v>
      </c>
      <c r="E14" s="42">
        <v>0</v>
      </c>
      <c r="F14" s="42">
        <v>0</v>
      </c>
      <c r="G14" s="42">
        <f>SUM(D14:F14)</f>
        <v>50000</v>
      </c>
      <c r="H14" s="44"/>
      <c r="I14" s="44"/>
      <c r="J14" s="44"/>
      <c r="K14" s="44"/>
      <c r="L14" s="44"/>
      <c r="M14" s="44"/>
      <c r="N14" s="44"/>
      <c r="O14" s="44"/>
      <c r="P14" s="44"/>
      <c r="Q14" s="105"/>
      <c r="R14" s="105"/>
      <c r="S14" s="105"/>
    </row>
    <row r="15" spans="1:19" s="3" customFormat="1" ht="12.75">
      <c r="A15" s="224"/>
      <c r="B15" s="214"/>
      <c r="C15" s="6">
        <v>21.11</v>
      </c>
      <c r="D15" s="42">
        <v>0</v>
      </c>
      <c r="E15" s="42">
        <v>25000</v>
      </c>
      <c r="F15" s="42">
        <v>0</v>
      </c>
      <c r="G15" s="42">
        <f>SUM(D15:F15)</f>
        <v>25000</v>
      </c>
      <c r="H15" s="44"/>
      <c r="I15" s="44"/>
      <c r="J15" s="44"/>
      <c r="K15" s="44"/>
      <c r="L15" s="44"/>
      <c r="M15" s="44"/>
      <c r="N15" s="44"/>
      <c r="O15" s="44"/>
      <c r="P15" s="44"/>
      <c r="Q15" s="105"/>
      <c r="R15" s="105"/>
      <c r="S15" s="105"/>
    </row>
    <row r="16" spans="1:19" s="3" customFormat="1" ht="12.75">
      <c r="A16" s="224"/>
      <c r="B16" s="214"/>
      <c r="C16" s="6">
        <v>45.01</v>
      </c>
      <c r="D16" s="42">
        <v>0</v>
      </c>
      <c r="E16" s="42">
        <v>0</v>
      </c>
      <c r="F16" s="42">
        <v>0</v>
      </c>
      <c r="G16" s="42"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3" customFormat="1" ht="12.75">
      <c r="A17" s="224"/>
      <c r="B17" s="214"/>
      <c r="C17" s="6">
        <v>45.11</v>
      </c>
      <c r="D17" s="42">
        <v>0</v>
      </c>
      <c r="E17" s="42">
        <v>0</v>
      </c>
      <c r="F17" s="42">
        <v>0</v>
      </c>
      <c r="G17" s="42"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3" customFormat="1" ht="12.75">
      <c r="A18" s="224"/>
      <c r="B18" s="214"/>
      <c r="C18" s="6">
        <v>45.02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3" customFormat="1" ht="12.75">
      <c r="A19" s="224"/>
      <c r="B19" s="214"/>
      <c r="C19" s="6">
        <v>45.12</v>
      </c>
      <c r="D19" s="42">
        <v>0</v>
      </c>
      <c r="E19" s="42">
        <v>0</v>
      </c>
      <c r="F19" s="42">
        <v>0</v>
      </c>
      <c r="G19" s="42">
        <f>SUM(D19:F19)</f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3" customFormat="1" ht="12.75">
      <c r="A20" s="224"/>
      <c r="B20" s="214"/>
      <c r="C20" s="6">
        <v>45.03</v>
      </c>
      <c r="D20" s="42">
        <v>0</v>
      </c>
      <c r="E20" s="42">
        <v>0</v>
      </c>
      <c r="F20" s="42">
        <v>0</v>
      </c>
      <c r="G20" s="42">
        <f>SUM(D20:F20)</f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3" customFormat="1" ht="12.75">
      <c r="A21" s="224"/>
      <c r="B21" s="214"/>
      <c r="C21" s="6">
        <v>45.13</v>
      </c>
      <c r="D21" s="42">
        <v>0</v>
      </c>
      <c r="E21" s="42">
        <v>0</v>
      </c>
      <c r="F21" s="42">
        <v>0</v>
      </c>
      <c r="G21" s="42">
        <f>SUM(D21:F21)</f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s="3" customFormat="1" ht="12.75">
      <c r="A22" s="224"/>
      <c r="B22" s="214"/>
      <c r="C22" s="6">
        <v>53.01</v>
      </c>
      <c r="D22" s="42">
        <v>0</v>
      </c>
      <c r="E22" s="42">
        <v>0</v>
      </c>
      <c r="F22" s="42">
        <v>0</v>
      </c>
      <c r="G22" s="42">
        <f>SUM(D22:F22)</f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3" customFormat="1" ht="12.75">
      <c r="A23" s="224"/>
      <c r="B23" s="214"/>
      <c r="C23" s="6">
        <v>53.11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3" customFormat="1" ht="13.5" thickBot="1">
      <c r="A24" s="225"/>
      <c r="B24" s="237"/>
      <c r="C24" s="23" t="s">
        <v>5</v>
      </c>
      <c r="D24" s="41">
        <f>SUM(D10:D23)</f>
        <v>50000</v>
      </c>
      <c r="E24" s="41">
        <f>SUM(E10:E23)</f>
        <v>25000</v>
      </c>
      <c r="F24" s="41">
        <f>SUM(F10:F23)</f>
        <v>0</v>
      </c>
      <c r="G24" s="41">
        <f>SUM(G10:G23)</f>
        <v>75000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s="3" customFormat="1" ht="13.5" thickTop="1">
      <c r="A25" s="202" t="s">
        <v>116</v>
      </c>
      <c r="B25" s="230" t="str">
        <f>PRRF!E65</f>
        <v>contratação pessoa jurídica; miscelânia</v>
      </c>
      <c r="C25" s="6">
        <v>15.01</v>
      </c>
      <c r="D25" s="42">
        <v>0</v>
      </c>
      <c r="E25" s="42">
        <v>0</v>
      </c>
      <c r="F25" s="42">
        <v>0</v>
      </c>
      <c r="G25" s="42">
        <f>SUM(D25:E25)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s="3" customFormat="1" ht="12.75">
      <c r="A26" s="202"/>
      <c r="B26" s="230"/>
      <c r="C26" s="6">
        <v>15.11</v>
      </c>
      <c r="D26" s="42">
        <v>0</v>
      </c>
      <c r="E26" s="42">
        <v>0</v>
      </c>
      <c r="F26" s="42">
        <v>0</v>
      </c>
      <c r="G26" s="42">
        <f>SUM(D26:F26)</f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3" customFormat="1" ht="12.75">
      <c r="A27" s="224"/>
      <c r="B27" s="230"/>
      <c r="C27" s="6">
        <v>17.01</v>
      </c>
      <c r="D27" s="42">
        <v>0</v>
      </c>
      <c r="E27" s="42">
        <v>0</v>
      </c>
      <c r="F27" s="42">
        <v>0</v>
      </c>
      <c r="G27" s="42"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3" customFormat="1" ht="12.75">
      <c r="A28" s="224"/>
      <c r="B28" s="230"/>
      <c r="C28" s="6">
        <v>17.11</v>
      </c>
      <c r="D28" s="42">
        <v>0</v>
      </c>
      <c r="E28" s="42">
        <v>0</v>
      </c>
      <c r="F28" s="42">
        <v>0</v>
      </c>
      <c r="G28" s="42">
        <f>SUM(D28:F28)</f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s="3" customFormat="1" ht="12.75">
      <c r="A29" s="224"/>
      <c r="B29" s="231"/>
      <c r="C29" s="6">
        <v>21.01</v>
      </c>
      <c r="D29" s="42">
        <v>57106</v>
      </c>
      <c r="E29" s="42">
        <v>0</v>
      </c>
      <c r="F29" s="42">
        <v>0</v>
      </c>
      <c r="G29" s="42">
        <f>SUM(D29:F29)</f>
        <v>57106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44"/>
      <c r="S29" s="44"/>
    </row>
    <row r="30" spans="1:19" s="3" customFormat="1" ht="12.75">
      <c r="A30" s="224"/>
      <c r="B30" s="231"/>
      <c r="C30" s="6">
        <v>21.11</v>
      </c>
      <c r="D30" s="42">
        <v>0</v>
      </c>
      <c r="E30" s="42">
        <v>33400</v>
      </c>
      <c r="F30" s="42">
        <v>0</v>
      </c>
      <c r="G30" s="42">
        <f>SUM(D30:F30)</f>
        <v>33400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44"/>
      <c r="S30" s="44"/>
    </row>
    <row r="31" spans="1:19" s="3" customFormat="1" ht="12.75">
      <c r="A31" s="224"/>
      <c r="B31" s="231"/>
      <c r="C31" s="6">
        <v>45.01</v>
      </c>
      <c r="D31" s="42">
        <v>0</v>
      </c>
      <c r="E31" s="42">
        <v>0</v>
      </c>
      <c r="F31" s="42">
        <v>0</v>
      </c>
      <c r="G31" s="42"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s="3" customFormat="1" ht="12.75">
      <c r="A32" s="224"/>
      <c r="B32" s="231"/>
      <c r="C32" s="6">
        <v>45.11</v>
      </c>
      <c r="D32" s="42">
        <v>0</v>
      </c>
      <c r="E32" s="42">
        <v>0</v>
      </c>
      <c r="F32" s="42">
        <v>0</v>
      </c>
      <c r="G32" s="42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3" customFormat="1" ht="12.75">
      <c r="A33" s="224"/>
      <c r="B33" s="231"/>
      <c r="C33" s="6">
        <v>45.02</v>
      </c>
      <c r="D33" s="42">
        <v>0</v>
      </c>
      <c r="E33" s="42">
        <v>0</v>
      </c>
      <c r="F33" s="42">
        <v>0</v>
      </c>
      <c r="G33" s="42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3" customFormat="1" ht="12.75">
      <c r="A34" s="224"/>
      <c r="B34" s="231"/>
      <c r="C34" s="6">
        <v>45.12</v>
      </c>
      <c r="D34" s="42">
        <v>0</v>
      </c>
      <c r="E34" s="42">
        <v>0</v>
      </c>
      <c r="F34" s="42">
        <v>0</v>
      </c>
      <c r="G34" s="42">
        <f>SUM(D34:F34)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3" customFormat="1" ht="12.75">
      <c r="A35" s="224"/>
      <c r="B35" s="231"/>
      <c r="C35" s="6">
        <v>45.03</v>
      </c>
      <c r="D35" s="42">
        <v>0</v>
      </c>
      <c r="E35" s="42">
        <v>0</v>
      </c>
      <c r="F35" s="42">
        <v>0</v>
      </c>
      <c r="G35" s="42">
        <f>SUM(D35:F35)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3" customFormat="1" ht="12.75">
      <c r="A36" s="224"/>
      <c r="B36" s="231"/>
      <c r="C36" s="6">
        <v>45.13</v>
      </c>
      <c r="D36" s="42">
        <v>0</v>
      </c>
      <c r="E36" s="42">
        <v>0</v>
      </c>
      <c r="F36" s="42">
        <v>0</v>
      </c>
      <c r="G36" s="42">
        <f>SUM(D36:F36)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3" customFormat="1" ht="13.5" customHeight="1">
      <c r="A37" s="224"/>
      <c r="B37" s="231"/>
      <c r="C37" s="6">
        <v>53.01</v>
      </c>
      <c r="D37" s="42">
        <v>0</v>
      </c>
      <c r="E37" s="42">
        <v>0</v>
      </c>
      <c r="F37" s="42">
        <v>0</v>
      </c>
      <c r="G37" s="42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3" customFormat="1" ht="13.5" customHeight="1">
      <c r="A38" s="224"/>
      <c r="B38" s="231"/>
      <c r="C38" s="6">
        <v>53.11</v>
      </c>
      <c r="D38" s="42">
        <v>0</v>
      </c>
      <c r="E38" s="42">
        <v>6692</v>
      </c>
      <c r="F38" s="42">
        <v>0</v>
      </c>
      <c r="G38" s="42">
        <f>SUM(D38:F38)</f>
        <v>6692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7"/>
      <c r="S38" s="7"/>
    </row>
    <row r="39" spans="1:19" s="3" customFormat="1" ht="12.75">
      <c r="A39" s="225"/>
      <c r="B39" s="232"/>
      <c r="C39" s="23" t="s">
        <v>5</v>
      </c>
      <c r="D39" s="41">
        <f>SUM(D25:D38)</f>
        <v>57106</v>
      </c>
      <c r="E39" s="41">
        <f>SUM(E25:E38)</f>
        <v>40092</v>
      </c>
      <c r="F39" s="41">
        <f>SUM(F25:F38)</f>
        <v>0</v>
      </c>
      <c r="G39" s="41">
        <f>SUM(G25:G38)</f>
        <v>97198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3" customFormat="1" ht="13.5" thickBot="1">
      <c r="A40" s="21" t="s">
        <v>193</v>
      </c>
      <c r="B40" s="22"/>
      <c r="C40" s="22"/>
      <c r="D40" s="43">
        <f>SUM(D10:D23)</f>
        <v>50000</v>
      </c>
      <c r="E40" s="43">
        <f>SUM(E10:E23)</f>
        <v>25000</v>
      </c>
      <c r="F40" s="43">
        <f>SUM(F10:F23)</f>
        <v>0</v>
      </c>
      <c r="G40" s="43">
        <f>SUM(G24+G39)</f>
        <v>172198</v>
      </c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1:7" s="3" customFormat="1" ht="12.75">
      <c r="A41"/>
      <c r="B41"/>
      <c r="C41"/>
      <c r="D41"/>
      <c r="E41"/>
      <c r="F41"/>
      <c r="G41"/>
    </row>
    <row r="42" spans="1:7" s="3" customFormat="1" ht="12.75">
      <c r="A42"/>
      <c r="B42"/>
      <c r="C42"/>
      <c r="D42"/>
      <c r="E42"/>
      <c r="F42"/>
      <c r="G42"/>
    </row>
    <row r="43" ht="12.75">
      <c r="G43" t="s">
        <v>192</v>
      </c>
    </row>
  </sheetData>
  <mergeCells count="11">
    <mergeCell ref="B8:B9"/>
    <mergeCell ref="D8:G8"/>
    <mergeCell ref="A25:A39"/>
    <mergeCell ref="B25:B39"/>
    <mergeCell ref="A6:S6"/>
    <mergeCell ref="A7:S7"/>
    <mergeCell ref="A10:A24"/>
    <mergeCell ref="B10:B24"/>
    <mergeCell ref="C8:C9"/>
    <mergeCell ref="H8:S8"/>
    <mergeCell ref="A8:A9"/>
  </mergeCells>
  <printOptions/>
  <pageMargins left="0.75" right="0.75" top="1" bottom="1" header="0.5" footer="0.5"/>
  <pageSetup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 topLeftCell="A1">
      <selection activeCell="E44" sqref="E44"/>
    </sheetView>
  </sheetViews>
  <sheetFormatPr defaultColWidth="9.140625" defaultRowHeight="12.75"/>
  <cols>
    <col min="1" max="1" width="23.8515625" style="0" customWidth="1"/>
    <col min="2" max="2" width="16.28125" style="0" customWidth="1"/>
    <col min="3" max="3" width="14.421875" style="0" customWidth="1"/>
    <col min="4" max="4" width="10.57421875" style="0" customWidth="1"/>
    <col min="5" max="5" width="12.00390625" style="0" customWidth="1"/>
    <col min="6" max="6" width="9.00390625" style="0" customWidth="1"/>
    <col min="7" max="7" width="13.00390625" style="0" customWidth="1"/>
    <col min="8" max="18" width="6.421875" style="3" customWidth="1"/>
    <col min="19" max="19" width="6.8515625" style="3" customWidth="1"/>
    <col min="20" max="16384" width="13.7109375" style="3" customWidth="1"/>
  </cols>
  <sheetData>
    <row r="1" spans="1:2" ht="12.75">
      <c r="A1" s="2"/>
      <c r="B1" s="1"/>
    </row>
    <row r="2" spans="1:19" ht="12.7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3:7" ht="12.75"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19" ht="12.75">
      <c r="A5" s="223" t="str">
        <f>PRRF!C86</f>
        <v>4.1 Produto - Sistema eletrônico de registro de emissões de valores mobiliários, desenvolvido e implantado até Julho 2004.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2.75">
      <c r="A6" s="218" t="str">
        <f>PRRF!D86</f>
        <v>Ano 1 (2004) - Desenvolvimento de especificações de um sistema eletrônico de registro de emissões de valores mobiliários que atenda as necessidades do emissor brasileiro e da CVM.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12.75">
      <c r="A7" s="218" t="str">
        <f>PRRF!D92</f>
        <v>Ano 1 (2004) - Desenvolvimento e implantação, na CVM, de um sistema de registro de emissão de valores mobiliários.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7" s="9" customFormat="1" ht="12.75">
      <c r="A8" s="217" t="s">
        <v>167</v>
      </c>
      <c r="B8" s="217"/>
      <c r="C8" s="217"/>
      <c r="D8" s="217"/>
      <c r="E8" s="217"/>
      <c r="F8" s="217"/>
      <c r="G8" s="217"/>
    </row>
    <row r="9" spans="3:7" ht="12.75">
      <c r="C9" s="5"/>
      <c r="D9" s="4"/>
      <c r="E9" s="4"/>
      <c r="F9" s="4"/>
      <c r="G9" s="4"/>
    </row>
    <row r="10" spans="1:19" ht="18" customHeight="1">
      <c r="A10" s="180" t="s">
        <v>17</v>
      </c>
      <c r="B10" s="180" t="s">
        <v>15</v>
      </c>
      <c r="C10" s="180" t="s">
        <v>14</v>
      </c>
      <c r="D10" s="208" t="s">
        <v>36</v>
      </c>
      <c r="E10" s="209"/>
      <c r="F10" s="209"/>
      <c r="G10" s="210"/>
      <c r="H10" s="205" t="s">
        <v>16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</row>
    <row r="11" spans="1:19" ht="18.75" customHeight="1" thickBot="1">
      <c r="A11" s="181"/>
      <c r="B11" s="181"/>
      <c r="C11" s="181"/>
      <c r="D11" s="19" t="s">
        <v>45</v>
      </c>
      <c r="E11" s="19" t="s">
        <v>46</v>
      </c>
      <c r="F11" s="19" t="s">
        <v>47</v>
      </c>
      <c r="G11" s="19" t="s">
        <v>35</v>
      </c>
      <c r="H11" s="12" t="s">
        <v>18</v>
      </c>
      <c r="I11" s="12" t="s">
        <v>19</v>
      </c>
      <c r="J11" s="12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</row>
    <row r="12" spans="1:19" ht="13.5" thickTop="1">
      <c r="A12" s="202" t="s">
        <v>117</v>
      </c>
      <c r="B12" s="169" t="str">
        <f>PRRF!E86</f>
        <v>contratação pessoa física; diárias e passagens; aquisição de equipamentos</v>
      </c>
      <c r="C12" s="6">
        <v>15.01</v>
      </c>
      <c r="D12" s="42">
        <v>0</v>
      </c>
      <c r="E12" s="42">
        <v>0</v>
      </c>
      <c r="F12" s="42">
        <v>0</v>
      </c>
      <c r="G12" s="42">
        <f>SUM(D12:F12)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202"/>
      <c r="B13" s="169"/>
      <c r="C13" s="6">
        <v>15.11</v>
      </c>
      <c r="D13" s="42">
        <v>0</v>
      </c>
      <c r="E13" s="42">
        <v>10000</v>
      </c>
      <c r="F13" s="42">
        <v>0</v>
      </c>
      <c r="G13" s="42">
        <f>SUM(D13:F13)</f>
        <v>10000</v>
      </c>
      <c r="H13" s="7"/>
      <c r="I13" s="7"/>
      <c r="J13" s="7"/>
      <c r="K13" s="7"/>
      <c r="L13" s="7"/>
      <c r="M13" s="7"/>
      <c r="N13" s="7"/>
      <c r="O13" s="7"/>
      <c r="P13" s="7"/>
      <c r="Q13" s="105"/>
      <c r="R13" s="105"/>
      <c r="S13" s="105"/>
    </row>
    <row r="14" spans="1:19" ht="12.75">
      <c r="A14" s="224"/>
      <c r="B14" s="169"/>
      <c r="C14" s="6">
        <v>17.01</v>
      </c>
      <c r="D14" s="42">
        <v>0</v>
      </c>
      <c r="E14" s="42">
        <v>0</v>
      </c>
      <c r="F14" s="42">
        <v>0</v>
      </c>
      <c r="G14" s="42">
        <f>SUM(D14:F14)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224"/>
      <c r="B15" s="169"/>
      <c r="C15" s="6">
        <v>17.11</v>
      </c>
      <c r="D15" s="42">
        <v>0</v>
      </c>
      <c r="E15" s="42">
        <v>80000</v>
      </c>
      <c r="F15" s="42">
        <v>0</v>
      </c>
      <c r="G15" s="42">
        <f>SUM(D15:F15)</f>
        <v>80000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24"/>
      <c r="B16" s="169"/>
      <c r="C16" s="6">
        <v>21.01</v>
      </c>
      <c r="D16" s="42">
        <v>0</v>
      </c>
      <c r="E16" s="42">
        <v>0</v>
      </c>
      <c r="F16" s="42">
        <v>0</v>
      </c>
      <c r="G16" s="42">
        <f>SUM(D16:E16)</f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105"/>
      <c r="R16" s="105"/>
      <c r="S16" s="105"/>
    </row>
    <row r="17" spans="1:19" ht="12.75">
      <c r="A17" s="224"/>
      <c r="B17" s="169"/>
      <c r="C17" s="6">
        <v>21.11</v>
      </c>
      <c r="D17" s="42">
        <v>0</v>
      </c>
      <c r="E17" s="42">
        <v>0</v>
      </c>
      <c r="F17" s="42">
        <v>0</v>
      </c>
      <c r="G17" s="42">
        <f>SUM(D17:E17)</f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2.75">
      <c r="A18" s="224"/>
      <c r="B18" s="169"/>
      <c r="C18" s="6">
        <v>45.01</v>
      </c>
      <c r="D18" s="42">
        <v>0</v>
      </c>
      <c r="E18" s="42">
        <v>0</v>
      </c>
      <c r="F18" s="42">
        <v>0</v>
      </c>
      <c r="G18" s="42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224"/>
      <c r="B19" s="169"/>
      <c r="C19" s="6">
        <v>45.11</v>
      </c>
      <c r="D19" s="42">
        <v>0</v>
      </c>
      <c r="E19" s="42">
        <v>0</v>
      </c>
      <c r="F19" s="42">
        <v>0</v>
      </c>
      <c r="G19" s="42">
        <f>SUM(D19:F19)</f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224"/>
      <c r="B20" s="169"/>
      <c r="C20" s="6">
        <v>45.02</v>
      </c>
      <c r="D20" s="42">
        <v>0</v>
      </c>
      <c r="E20" s="42">
        <v>0</v>
      </c>
      <c r="F20" s="42">
        <v>0</v>
      </c>
      <c r="G20" s="42">
        <f>SUM(D20:F20)</f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224"/>
      <c r="B21" s="169"/>
      <c r="C21" s="6">
        <v>45.12</v>
      </c>
      <c r="D21" s="42">
        <v>0</v>
      </c>
      <c r="E21" s="42">
        <v>61888.43</v>
      </c>
      <c r="F21" s="42">
        <v>0</v>
      </c>
      <c r="G21" s="42">
        <f>SUM(D21:F21)</f>
        <v>61888.43</v>
      </c>
      <c r="H21" s="44"/>
      <c r="I21" s="44"/>
      <c r="J21" s="44"/>
      <c r="K21" s="44"/>
      <c r="L21" s="44"/>
      <c r="M21" s="44"/>
      <c r="N21" s="44"/>
      <c r="O21" s="44"/>
      <c r="P21" s="44"/>
      <c r="Q21" s="105"/>
      <c r="R21" s="105"/>
      <c r="S21" s="105"/>
    </row>
    <row r="22" spans="1:19" ht="12.75">
      <c r="A22" s="224"/>
      <c r="B22" s="169"/>
      <c r="C22" s="6">
        <v>45.03</v>
      </c>
      <c r="D22" s="42">
        <v>0</v>
      </c>
      <c r="E22" s="42">
        <v>0</v>
      </c>
      <c r="F22" s="42">
        <v>0</v>
      </c>
      <c r="G22" s="42"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224"/>
      <c r="B23" s="169"/>
      <c r="C23" s="6">
        <v>45.13</v>
      </c>
      <c r="D23" s="42">
        <v>0</v>
      </c>
      <c r="E23" s="42">
        <v>0</v>
      </c>
      <c r="F23" s="42">
        <v>0</v>
      </c>
      <c r="G23" s="42">
        <f>SUM(D23:F23)</f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4.25" customHeight="1">
      <c r="A24" s="224"/>
      <c r="B24" s="169"/>
      <c r="C24" s="51">
        <v>53.01</v>
      </c>
      <c r="D24" s="42">
        <v>0</v>
      </c>
      <c r="E24" s="42">
        <v>0</v>
      </c>
      <c r="F24" s="42">
        <v>0</v>
      </c>
      <c r="G24" s="42">
        <f>SUM(D24:F24)</f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4.25" customHeight="1">
      <c r="A25" s="224"/>
      <c r="B25" s="169"/>
      <c r="C25" s="51">
        <v>53.11</v>
      </c>
      <c r="D25" s="42">
        <v>0</v>
      </c>
      <c r="E25" s="42">
        <v>0</v>
      </c>
      <c r="F25" s="42">
        <v>0</v>
      </c>
      <c r="G25" s="42">
        <f>SUM(D25:F25)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4.25" customHeight="1" thickBot="1">
      <c r="A26" s="225"/>
      <c r="B26" s="204"/>
      <c r="C26" s="23" t="s">
        <v>5</v>
      </c>
      <c r="D26" s="41">
        <f>SUM(D12:D25)</f>
        <v>0</v>
      </c>
      <c r="E26" s="41">
        <f>SUM(E12:E25)</f>
        <v>151888.43</v>
      </c>
      <c r="F26" s="41">
        <f>SUM(F12:F25)</f>
        <v>0</v>
      </c>
      <c r="G26" s="41">
        <f>SUM(G12:G25)</f>
        <v>151888.43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3.5" thickTop="1">
      <c r="A27" s="202" t="s">
        <v>118</v>
      </c>
      <c r="B27" s="169">
        <f>PRRF!E107</f>
        <v>0</v>
      </c>
      <c r="C27" s="6">
        <v>15.01</v>
      </c>
      <c r="D27" s="42">
        <v>0</v>
      </c>
      <c r="E27" s="42">
        <v>0</v>
      </c>
      <c r="F27" s="42">
        <v>0</v>
      </c>
      <c r="G27" s="42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202"/>
      <c r="B28" s="169"/>
      <c r="C28" s="6">
        <v>15.11</v>
      </c>
      <c r="D28" s="42">
        <v>0</v>
      </c>
      <c r="E28" s="42">
        <v>0</v>
      </c>
      <c r="F28" s="42">
        <v>0</v>
      </c>
      <c r="G28" s="42">
        <f>SUM(D28:F28)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224"/>
      <c r="B29" s="169"/>
      <c r="C29" s="6">
        <v>17.01</v>
      </c>
      <c r="D29" s="42">
        <v>0</v>
      </c>
      <c r="E29" s="42">
        <v>0</v>
      </c>
      <c r="F29" s="42">
        <v>0</v>
      </c>
      <c r="G29" s="42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2.75">
      <c r="A30" s="224"/>
      <c r="B30" s="169"/>
      <c r="C30" s="6">
        <v>17.11</v>
      </c>
      <c r="D30" s="42">
        <v>0</v>
      </c>
      <c r="E30" s="42">
        <v>0</v>
      </c>
      <c r="F30" s="42">
        <v>0</v>
      </c>
      <c r="G30" s="42">
        <f>SUM(D30:F30)</f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2.75">
      <c r="A31" s="224"/>
      <c r="B31" s="169"/>
      <c r="C31" s="6">
        <v>21.01</v>
      </c>
      <c r="D31" s="42">
        <v>188606.14</v>
      </c>
      <c r="E31" s="42">
        <v>0</v>
      </c>
      <c r="F31" s="42">
        <v>0</v>
      </c>
      <c r="G31" s="42">
        <f>SUM(D31:F31)</f>
        <v>188606.14</v>
      </c>
      <c r="H31" s="105"/>
      <c r="I31" s="105"/>
      <c r="J31" s="105"/>
      <c r="K31" s="105"/>
      <c r="L31" s="105"/>
      <c r="M31" s="105"/>
      <c r="N31" s="105"/>
      <c r="O31" s="44"/>
      <c r="P31" s="44"/>
      <c r="Q31" s="44"/>
      <c r="R31" s="44"/>
      <c r="S31" s="44"/>
    </row>
    <row r="32" spans="1:19" ht="12.75">
      <c r="A32" s="224"/>
      <c r="B32" s="169"/>
      <c r="C32" s="6">
        <v>21.11</v>
      </c>
      <c r="D32" s="42">
        <v>0</v>
      </c>
      <c r="E32" s="42">
        <v>125925</v>
      </c>
      <c r="F32" s="42">
        <v>0</v>
      </c>
      <c r="G32" s="42">
        <f>SUM(D32:F32)</f>
        <v>125925</v>
      </c>
      <c r="H32" s="105"/>
      <c r="I32" s="105"/>
      <c r="J32" s="105"/>
      <c r="K32" s="105"/>
      <c r="L32" s="105"/>
      <c r="M32" s="105"/>
      <c r="N32" s="105"/>
      <c r="O32" s="44"/>
      <c r="P32" s="44"/>
      <c r="Q32" s="44"/>
      <c r="R32" s="44"/>
      <c r="S32" s="44"/>
    </row>
    <row r="33" spans="1:19" ht="12.75">
      <c r="A33" s="224"/>
      <c r="B33" s="169"/>
      <c r="C33" s="6">
        <v>45.01</v>
      </c>
      <c r="D33" s="42">
        <v>0</v>
      </c>
      <c r="E33" s="42">
        <v>0</v>
      </c>
      <c r="F33" s="42">
        <v>0</v>
      </c>
      <c r="G33" s="42"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224"/>
      <c r="B34" s="169"/>
      <c r="C34" s="6">
        <v>45.11</v>
      </c>
      <c r="D34" s="42">
        <v>0</v>
      </c>
      <c r="E34" s="42">
        <v>0</v>
      </c>
      <c r="F34" s="42">
        <v>0</v>
      </c>
      <c r="G34" s="42">
        <f>SUM(D34:F34)</f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2.75">
      <c r="A35" s="224"/>
      <c r="B35" s="169"/>
      <c r="C35" s="6">
        <v>45.02</v>
      </c>
      <c r="D35" s="42">
        <v>0</v>
      </c>
      <c r="E35" s="42">
        <v>0</v>
      </c>
      <c r="F35" s="42">
        <v>0</v>
      </c>
      <c r="G35" s="42">
        <f>SUM(D35:F35)</f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2.75">
      <c r="A36" s="224"/>
      <c r="B36" s="169"/>
      <c r="C36" s="6">
        <v>45.12</v>
      </c>
      <c r="D36" s="42">
        <v>0</v>
      </c>
      <c r="E36" s="42">
        <v>136431</v>
      </c>
      <c r="F36" s="42">
        <v>0</v>
      </c>
      <c r="G36" s="42">
        <f>SUM(D36:F36)</f>
        <v>136431</v>
      </c>
      <c r="H36" s="105"/>
      <c r="I36" s="105"/>
      <c r="J36" s="105"/>
      <c r="K36" s="105"/>
      <c r="L36" s="105"/>
      <c r="M36" s="105"/>
      <c r="N36" s="105"/>
      <c r="O36" s="44"/>
      <c r="P36" s="44"/>
      <c r="Q36" s="44"/>
      <c r="R36" s="44"/>
      <c r="S36" s="44"/>
    </row>
    <row r="37" spans="1:19" ht="12.75">
      <c r="A37" s="224"/>
      <c r="B37" s="169"/>
      <c r="C37" s="6">
        <v>45.03</v>
      </c>
      <c r="D37" s="42">
        <v>0</v>
      </c>
      <c r="E37" s="42">
        <v>0</v>
      </c>
      <c r="F37" s="42">
        <v>0</v>
      </c>
      <c r="G37" s="42">
        <v>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2.75">
      <c r="A38" s="224"/>
      <c r="B38" s="169"/>
      <c r="C38" s="6">
        <v>45.13</v>
      </c>
      <c r="D38" s="42">
        <v>0</v>
      </c>
      <c r="E38" s="42">
        <v>0</v>
      </c>
      <c r="F38" s="42">
        <v>0</v>
      </c>
      <c r="G38" s="42">
        <f>SUM(D38:F38)</f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2.75">
      <c r="A39" s="224"/>
      <c r="B39" s="169"/>
      <c r="C39" s="6">
        <v>53.01</v>
      </c>
      <c r="D39" s="42">
        <v>0</v>
      </c>
      <c r="E39" s="42">
        <v>0</v>
      </c>
      <c r="F39" s="42">
        <v>0</v>
      </c>
      <c r="G39" s="42"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2.75">
      <c r="A40" s="224"/>
      <c r="B40" s="169"/>
      <c r="C40" s="6">
        <v>53.11</v>
      </c>
      <c r="D40" s="42">
        <v>0</v>
      </c>
      <c r="E40" s="42">
        <v>6692</v>
      </c>
      <c r="F40" s="42">
        <v>0</v>
      </c>
      <c r="G40" s="42">
        <f>SUM(D40:F40)</f>
        <v>6692</v>
      </c>
      <c r="H40" s="105"/>
      <c r="I40" s="105"/>
      <c r="J40" s="105"/>
      <c r="K40" s="105"/>
      <c r="L40" s="105"/>
      <c r="M40" s="105"/>
      <c r="N40" s="105"/>
      <c r="O40" s="44"/>
      <c r="P40" s="44"/>
      <c r="Q40" s="44"/>
      <c r="R40" s="44"/>
      <c r="S40" s="44"/>
    </row>
    <row r="41" spans="1:19" ht="14.25" customHeight="1" thickBot="1">
      <c r="A41" s="225"/>
      <c r="B41" s="204"/>
      <c r="C41" s="23" t="s">
        <v>5</v>
      </c>
      <c r="D41" s="41">
        <f>SUM(D27:D40)</f>
        <v>188606.14</v>
      </c>
      <c r="E41" s="41">
        <f>SUM(E27:E40)</f>
        <v>269048</v>
      </c>
      <c r="F41" s="41">
        <v>0</v>
      </c>
      <c r="G41" s="41">
        <f>SUM(G27:G40)</f>
        <v>457654.14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4.25" thickBot="1" thickTop="1">
      <c r="A42" s="21" t="s">
        <v>96</v>
      </c>
      <c r="B42" s="22"/>
      <c r="C42" s="22"/>
      <c r="D42" s="43">
        <f>SUM(D12:D25)</f>
        <v>0</v>
      </c>
      <c r="E42" s="43">
        <f>SUM(E12:E25)</f>
        <v>151888.43</v>
      </c>
      <c r="F42" s="43">
        <f>SUM(F12:F25)</f>
        <v>0</v>
      </c>
      <c r="G42" s="43">
        <f>SUM(G26+G41)</f>
        <v>609542.5700000001</v>
      </c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</sheetData>
  <mergeCells count="14">
    <mergeCell ref="A5:S5"/>
    <mergeCell ref="A2:S2"/>
    <mergeCell ref="A6:S6"/>
    <mergeCell ref="A8:G8"/>
    <mergeCell ref="A27:A41"/>
    <mergeCell ref="B27:B41"/>
    <mergeCell ref="A7:S7"/>
    <mergeCell ref="A12:A26"/>
    <mergeCell ref="C10:C11"/>
    <mergeCell ref="B12:B26"/>
    <mergeCell ref="H10:S10"/>
    <mergeCell ref="A10:A11"/>
    <mergeCell ref="B10:B11"/>
    <mergeCell ref="D10:G10"/>
  </mergeCells>
  <printOptions horizontalCentered="1"/>
  <pageMargins left="0.5" right="0.21" top="0.5" bottom="0.5" header="0.5" footer="0.5"/>
  <pageSetup horizontalDpi="400" verticalDpi="4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keywords/>
  <dc:description/>
  <cp:lastModifiedBy>laf</cp:lastModifiedBy>
  <cp:lastPrinted>2004-04-14T15:27:42Z</cp:lastPrinted>
  <dcterms:created xsi:type="dcterms:W3CDTF">2001-01-30T17:53:19Z</dcterms:created>
  <dcterms:modified xsi:type="dcterms:W3CDTF">2004-04-14T15:41:22Z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00036992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00036992</vt:lpwstr>
  </property>
  <property fmtid="{D5CDD505-2E9C-101B-9397-08002B2CF9AE}" pid="21" name="_dlc_Doc">
    <vt:lpwstr>ATLASPDC-3-1680</vt:lpwstr>
  </property>
  <property fmtid="{D5CDD505-2E9C-101B-9397-08002B2CF9AE}" pid="22" name="_dlc_DocIdItemGu">
    <vt:lpwstr>0d5a742b-2482-47b8-94d0-f31283a35bd9</vt:lpwstr>
  </property>
  <property fmtid="{D5CDD505-2E9C-101B-9397-08002B2CF9AE}" pid="23" name="_dlc_DocIdU">
    <vt:lpwstr>https://info.undp.org/docs/pdc/_layouts/DocIdRedir.aspx?ID=ATLASPDC-3-1680, ATLASPDC-3-1680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